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Vé\01 MOJE PROJEKTY\2024\24-15 Bělá, LMG Melkov\návrh\rozpočet\"/>
    </mc:Choice>
  </mc:AlternateContent>
  <xr:revisionPtr revIDLastSave="0" documentId="13_ncr:1_{17CFA90A-9240-406F-A57E-E528975892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0 - SO 00 VRN - vedlejší..." sheetId="2" r:id="rId2"/>
    <sheet name="01 - SO 01 - Bělá, LMG Me..." sheetId="3" r:id="rId3"/>
    <sheet name="Pokyny pro vyplnění" sheetId="4" r:id="rId4"/>
  </sheets>
  <definedNames>
    <definedName name="_xlnm._FilterDatabase" localSheetId="1" hidden="1">'00 - SO 00 VRN - vedlejší...'!$C$79:$K$112</definedName>
    <definedName name="_xlnm._FilterDatabase" localSheetId="2" hidden="1">'01 - SO 01 - Bělá, LMG Me...'!$C$85:$K$343</definedName>
    <definedName name="_xlnm.Print_Titles" localSheetId="1">'00 - SO 00 VRN - vedlejší...'!$79:$79</definedName>
    <definedName name="_xlnm.Print_Titles" localSheetId="2">'01 - SO 01 - Bělá, LMG Me...'!$85:$85</definedName>
    <definedName name="_xlnm.Print_Titles" localSheetId="0">'Rekapitulace stavby'!$52:$52</definedName>
    <definedName name="_xlnm.Print_Area" localSheetId="1">'00 - SO 00 VRN - vedlejší...'!$C$4:$J$39,'00 - SO 00 VRN - vedlejší...'!$C$45:$J$61,'00 - SO 00 VRN - vedlejší...'!$C$67:$J$112</definedName>
    <definedName name="_xlnm.Print_Area" localSheetId="2">'01 - SO 01 - Bělá, LMG Me...'!$C$4:$J$39,'01 - SO 01 - Bělá, LMG Me...'!$C$45:$J$67,'01 - SO 01 - Bělá, LMG Me...'!$C$73:$J$343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341" i="3"/>
  <c r="BH341" i="3"/>
  <c r="BG341" i="3"/>
  <c r="BF341" i="3"/>
  <c r="T341" i="3"/>
  <c r="T340" i="3"/>
  <c r="R341" i="3"/>
  <c r="R340" i="3" s="1"/>
  <c r="P341" i="3"/>
  <c r="P340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6" i="3"/>
  <c r="BH316" i="3"/>
  <c r="BG316" i="3"/>
  <c r="BF316" i="3"/>
  <c r="T316" i="3"/>
  <c r="R316" i="3"/>
  <c r="P316" i="3"/>
  <c r="BI311" i="3"/>
  <c r="BH311" i="3"/>
  <c r="BG311" i="3"/>
  <c r="BF311" i="3"/>
  <c r="T311" i="3"/>
  <c r="R311" i="3"/>
  <c r="P311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66" i="3"/>
  <c r="BH266" i="3"/>
  <c r="BG266" i="3"/>
  <c r="BF266" i="3"/>
  <c r="T266" i="3"/>
  <c r="R266" i="3"/>
  <c r="P266" i="3"/>
  <c r="BI260" i="3"/>
  <c r="BH260" i="3"/>
  <c r="BG260" i="3"/>
  <c r="BF260" i="3"/>
  <c r="T260" i="3"/>
  <c r="R260" i="3"/>
  <c r="P260" i="3"/>
  <c r="BI255" i="3"/>
  <c r="BH255" i="3"/>
  <c r="BG255" i="3"/>
  <c r="BF255" i="3"/>
  <c r="T255" i="3"/>
  <c r="R255" i="3"/>
  <c r="P255" i="3"/>
  <c r="BI249" i="3"/>
  <c r="BH249" i="3"/>
  <c r="BG249" i="3"/>
  <c r="BF249" i="3"/>
  <c r="T249" i="3"/>
  <c r="R249" i="3"/>
  <c r="P249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7" i="3"/>
  <c r="BH127" i="3"/>
  <c r="BG127" i="3"/>
  <c r="BF127" i="3"/>
  <c r="T127" i="3"/>
  <c r="R127" i="3"/>
  <c r="P127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08" i="3"/>
  <c r="BH108" i="3"/>
  <c r="BG108" i="3"/>
  <c r="BF108" i="3"/>
  <c r="T108" i="3"/>
  <c r="R108" i="3"/>
  <c r="P108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/>
  <c r="J17" i="3"/>
  <c r="J12" i="3"/>
  <c r="J80" i="3"/>
  <c r="E7" i="3"/>
  <c r="E76" i="3" s="1"/>
  <c r="J37" i="2"/>
  <c r="J36" i="2"/>
  <c r="AY55" i="1"/>
  <c r="J35" i="2"/>
  <c r="AX55" i="1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F35" i="2" s="1"/>
  <c r="BF91" i="2"/>
  <c r="F34" i="2" s="1"/>
  <c r="T91" i="2"/>
  <c r="R91" i="2"/>
  <c r="P91" i="2"/>
  <c r="BI88" i="2"/>
  <c r="BH88" i="2"/>
  <c r="BG88" i="2"/>
  <c r="BF88" i="2"/>
  <c r="T88" i="2"/>
  <c r="R88" i="2"/>
  <c r="P88" i="2"/>
  <c r="BI85" i="2"/>
  <c r="F37" i="2" s="1"/>
  <c r="BH85" i="2"/>
  <c r="F36" i="2" s="1"/>
  <c r="BG85" i="2"/>
  <c r="BF85" i="2"/>
  <c r="T85" i="2"/>
  <c r="R85" i="2"/>
  <c r="P85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BK188" i="3"/>
  <c r="BK304" i="3"/>
  <c r="J212" i="3"/>
  <c r="BK243" i="3"/>
  <c r="BK170" i="3"/>
  <c r="J116" i="3"/>
  <c r="J103" i="2"/>
  <c r="J249" i="3"/>
  <c r="BK116" i="3"/>
  <c r="BK110" i="2"/>
  <c r="J170" i="3"/>
  <c r="BK330" i="3"/>
  <c r="J311" i="3"/>
  <c r="J191" i="3"/>
  <c r="J238" i="3"/>
  <c r="BK293" i="3"/>
  <c r="J154" i="3"/>
  <c r="BK311" i="3"/>
  <c r="BK199" i="3"/>
  <c r="BK103" i="2"/>
  <c r="J144" i="3"/>
  <c r="BK207" i="3"/>
  <c r="BK324" i="3"/>
  <c r="J188" i="3"/>
  <c r="J266" i="3"/>
  <c r="J107" i="2"/>
  <c r="J204" i="3"/>
  <c r="BK212" i="3"/>
  <c r="BK191" i="3"/>
  <c r="J293" i="3"/>
  <c r="BK108" i="3"/>
  <c r="BK107" i="2"/>
  <c r="BK101" i="3"/>
  <c r="J85" i="2"/>
  <c r="BK316" i="3"/>
  <c r="J260" i="3"/>
  <c r="J316" i="3"/>
  <c r="J89" i="3"/>
  <c r="J207" i="3"/>
  <c r="BK204" i="3"/>
  <c r="J94" i="2"/>
  <c r="J185" i="3"/>
  <c r="J149" i="3"/>
  <c r="BK144" i="3"/>
  <c r="J127" i="3"/>
  <c r="AS54" i="1"/>
  <c r="BK154" i="3"/>
  <c r="J194" i="3"/>
  <c r="BK282" i="3"/>
  <c r="J299" i="3"/>
  <c r="BK223" i="3"/>
  <c r="J97" i="2"/>
  <c r="J324" i="3"/>
  <c r="J217" i="3"/>
  <c r="J138" i="3"/>
  <c r="J110" i="2"/>
  <c r="J166" i="3"/>
  <c r="BK185" i="3"/>
  <c r="BK233" i="3"/>
  <c r="BK321" i="3"/>
  <c r="BK105" i="2"/>
  <c r="BK277" i="3"/>
  <c r="J175" i="3"/>
  <c r="J101" i="3"/>
  <c r="BK266" i="3"/>
  <c r="BK100" i="2"/>
  <c r="J341" i="3"/>
  <c r="J321" i="3"/>
  <c r="J333" i="3"/>
  <c r="BK175" i="3"/>
  <c r="J304" i="3"/>
  <c r="BK337" i="3"/>
  <c r="BK299" i="3"/>
  <c r="BK288" i="3"/>
  <c r="BK249" i="3"/>
  <c r="J288" i="3"/>
  <c r="J277" i="3"/>
  <c r="BK94" i="2"/>
  <c r="J223" i="3"/>
  <c r="J180" i="3"/>
  <c r="BK97" i="2"/>
  <c r="BK119" i="3"/>
  <c r="J105" i="2"/>
  <c r="BK88" i="2"/>
  <c r="J88" i="2"/>
  <c r="J91" i="2"/>
  <c r="BK341" i="3"/>
  <c r="J199" i="3"/>
  <c r="J119" i="3"/>
  <c r="BK96" i="3"/>
  <c r="BK255" i="3"/>
  <c r="BK333" i="3"/>
  <c r="BK91" i="2"/>
  <c r="J255" i="3"/>
  <c r="BK149" i="3"/>
  <c r="BK238" i="3"/>
  <c r="J100" i="2"/>
  <c r="BK82" i="2"/>
  <c r="BK228" i="3"/>
  <c r="BK194" i="3"/>
  <c r="J282" i="3"/>
  <c r="BK217" i="3"/>
  <c r="BK180" i="3"/>
  <c r="J233" i="3"/>
  <c r="BK138" i="3"/>
  <c r="BK133" i="3"/>
  <c r="J82" i="2"/>
  <c r="BK260" i="3"/>
  <c r="J330" i="3"/>
  <c r="J96" i="3"/>
  <c r="J243" i="3"/>
  <c r="BK127" i="3"/>
  <c r="BK85" i="2"/>
  <c r="BK166" i="3"/>
  <c r="J337" i="3"/>
  <c r="J133" i="3"/>
  <c r="J228" i="3"/>
  <c r="J108" i="3"/>
  <c r="BK89" i="3"/>
  <c r="J34" i="2" l="1"/>
  <c r="P81" i="2"/>
  <c r="P80" i="2"/>
  <c r="AU55" i="1"/>
  <c r="BK216" i="3"/>
  <c r="J216" i="3" s="1"/>
  <c r="J62" i="3" s="1"/>
  <c r="P216" i="3"/>
  <c r="P88" i="3"/>
  <c r="P87" i="3"/>
  <c r="P86" i="3" s="1"/>
  <c r="AU56" i="1" s="1"/>
  <c r="BK81" i="2"/>
  <c r="J81" i="2"/>
  <c r="J60" i="2"/>
  <c r="R216" i="3"/>
  <c r="R88" i="3"/>
  <c r="R87" i="3" s="1"/>
  <c r="R86" i="3" s="1"/>
  <c r="T216" i="3"/>
  <c r="T88" i="3"/>
  <c r="T87" i="3"/>
  <c r="T86" i="3" s="1"/>
  <c r="P248" i="3"/>
  <c r="T81" i="2"/>
  <c r="T80" i="2"/>
  <c r="T248" i="3"/>
  <c r="R248" i="3"/>
  <c r="P298" i="3"/>
  <c r="R81" i="2"/>
  <c r="R80" i="2"/>
  <c r="BK248" i="3"/>
  <c r="J248" i="3"/>
  <c r="J63" i="3"/>
  <c r="BK298" i="3"/>
  <c r="J298" i="3"/>
  <c r="J64" i="3" s="1"/>
  <c r="R298" i="3"/>
  <c r="T298" i="3"/>
  <c r="BK329" i="3"/>
  <c r="J329" i="3"/>
  <c r="J65" i="3" s="1"/>
  <c r="P329" i="3"/>
  <c r="R329" i="3"/>
  <c r="T329" i="3"/>
  <c r="BK88" i="3"/>
  <c r="J88" i="3" s="1"/>
  <c r="J61" i="3" s="1"/>
  <c r="BK340" i="3"/>
  <c r="J340" i="3"/>
  <c r="J66" i="3"/>
  <c r="BE166" i="3"/>
  <c r="BE199" i="3"/>
  <c r="BE233" i="3"/>
  <c r="BE243" i="3"/>
  <c r="BE89" i="3"/>
  <c r="J52" i="3"/>
  <c r="BE316" i="3"/>
  <c r="BE321" i="3"/>
  <c r="BE324" i="3"/>
  <c r="BE333" i="3"/>
  <c r="BE337" i="3"/>
  <c r="BE96" i="3"/>
  <c r="BE101" i="3"/>
  <c r="BE127" i="3"/>
  <c r="BE191" i="3"/>
  <c r="BE194" i="3"/>
  <c r="BE238" i="3"/>
  <c r="BE330" i="3"/>
  <c r="BE341" i="3"/>
  <c r="BK80" i="2"/>
  <c r="J80" i="2"/>
  <c r="J59" i="2" s="1"/>
  <c r="BE212" i="3"/>
  <c r="BE108" i="3"/>
  <c r="BE188" i="3"/>
  <c r="BE249" i="3"/>
  <c r="BE266" i="3"/>
  <c r="BE299" i="3"/>
  <c r="BE116" i="3"/>
  <c r="BE138" i="3"/>
  <c r="BE149" i="3"/>
  <c r="BE255" i="3"/>
  <c r="BE293" i="3"/>
  <c r="E48" i="3"/>
  <c r="F83" i="3"/>
  <c r="BE119" i="3"/>
  <c r="BE175" i="3"/>
  <c r="BE180" i="3"/>
  <c r="BE217" i="3"/>
  <c r="BE288" i="3"/>
  <c r="BE304" i="3"/>
  <c r="BE170" i="3"/>
  <c r="BE228" i="3"/>
  <c r="BE260" i="3"/>
  <c r="BE154" i="3"/>
  <c r="BE185" i="3"/>
  <c r="BE223" i="3"/>
  <c r="BE277" i="3"/>
  <c r="BE282" i="3"/>
  <c r="BE311" i="3"/>
  <c r="BE133" i="3"/>
  <c r="BE144" i="3"/>
  <c r="BE204" i="3"/>
  <c r="BE207" i="3"/>
  <c r="BA55" i="1"/>
  <c r="BA54" i="1" s="1"/>
  <c r="AW54" i="1" s="1"/>
  <c r="AK30" i="1" s="1"/>
  <c r="BE100" i="2"/>
  <c r="BB55" i="1"/>
  <c r="BB54" i="1" s="1"/>
  <c r="AX54" i="1" s="1"/>
  <c r="E48" i="2"/>
  <c r="J52" i="2"/>
  <c r="F55" i="2"/>
  <c r="BE82" i="2"/>
  <c r="BE85" i="2"/>
  <c r="BE94" i="2"/>
  <c r="BE103" i="2"/>
  <c r="BE105" i="2"/>
  <c r="BE107" i="2"/>
  <c r="AW55" i="1"/>
  <c r="BE97" i="2"/>
  <c r="BC55" i="1"/>
  <c r="BC54" i="1" s="1"/>
  <c r="AY54" i="1" s="1"/>
  <c r="BE88" i="2"/>
  <c r="BE91" i="2"/>
  <c r="BE110" i="2"/>
  <c r="BD55" i="1"/>
  <c r="J34" i="3"/>
  <c r="AW56" i="1" s="1"/>
  <c r="F34" i="3"/>
  <c r="BA56" i="1" s="1"/>
  <c r="F37" i="3"/>
  <c r="BD56" i="1" s="1"/>
  <c r="F36" i="3"/>
  <c r="BC56" i="1" s="1"/>
  <c r="F35" i="3"/>
  <c r="BB56" i="1"/>
  <c r="BD54" i="1" l="1"/>
  <c r="W33" i="1" s="1"/>
  <c r="BK87" i="3"/>
  <c r="J87" i="3"/>
  <c r="J60" i="3"/>
  <c r="F33" i="2"/>
  <c r="AZ55" i="1"/>
  <c r="W30" i="1"/>
  <c r="W32" i="1"/>
  <c r="F33" i="3"/>
  <c r="AZ56" i="1" s="1"/>
  <c r="W31" i="1"/>
  <c r="AU54" i="1"/>
  <c r="J30" i="2"/>
  <c r="AG55" i="1"/>
  <c r="J33" i="2"/>
  <c r="AV55" i="1" s="1"/>
  <c r="AT55" i="1" s="1"/>
  <c r="J33" i="3"/>
  <c r="AV56" i="1" s="1"/>
  <c r="AT56" i="1" s="1"/>
  <c r="BK86" i="3" l="1"/>
  <c r="J86" i="3"/>
  <c r="J59" i="3"/>
  <c r="AN55" i="1"/>
  <c r="J39" i="2"/>
  <c r="AZ54" i="1"/>
  <c r="AV54" i="1" s="1"/>
  <c r="AK29" i="1" s="1"/>
  <c r="J30" i="3" l="1"/>
  <c r="AG56" i="1"/>
  <c r="W29" i="1"/>
  <c r="AT54" i="1"/>
  <c r="J39" i="3" l="1"/>
  <c r="AN56" i="1"/>
  <c r="AG54" i="1"/>
  <c r="AK26" i="1"/>
  <c r="AK35" i="1"/>
  <c r="AN54" i="1" l="1"/>
</calcChain>
</file>

<file path=xl/sharedStrings.xml><?xml version="1.0" encoding="utf-8"?>
<sst xmlns="http://schemas.openxmlformats.org/spreadsheetml/2006/main" count="3133" uniqueCount="700">
  <si>
    <t>Export Komplet</t>
  </si>
  <si>
    <t>VZ</t>
  </si>
  <si>
    <t>2.0</t>
  </si>
  <si>
    <t>ZAMOK</t>
  </si>
  <si>
    <t>False</t>
  </si>
  <si>
    <t>{765099a4-cc74-464a-9033-ba44b7d71656}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</si>
  <si>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</si>
  <si>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</si>
  <si>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</si>
  <si>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</si>
  <si>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</si>
  <si>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</si>
  <si>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</si>
  <si>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</si>
  <si>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24-15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</si>
  <si>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</si>
  <si>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</si>
  <si>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Bělá, LMG Melkov, ř.km 10,715 - 10,764, Knínice u Boskovic, Okrouhlá u Boskovic, oprava profilu</t>
  </si>
  <si>
    <t>KSO:</t>
  </si>
  <si>
    <t/>
  </si>
  <si>
    <t>CC-CZ:</t>
  </si>
  <si>
    <t>Místo:</t>
  </si>
  <si>
    <t xml:space="preserve"> </t>
  </si>
  <si>
    <t>Datum:</t>
  </si>
  <si>
    <t>7. 3. 2025</t>
  </si>
  <si>
    <t>Zadavatel:</t>
  </si>
  <si>
    <t>IČ:</t>
  </si>
  <si>
    <t>70890013</t>
  </si>
  <si>
    <t>Povodí Moravy, s.p.</t>
  </si>
  <si>
    <t>DIČ:</t>
  </si>
  <si>
    <t>CZ70890013</t>
  </si>
  <si>
    <t>Účastník: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</si>
  <si>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</si>
  <si>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</si>
  <si>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</si>
  <si>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</si>
  <si>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</si>
  <si>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</si>
  <si>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</si>
  <si>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</si>
  <si>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</si>
  <si>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</si>
  <si>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</si>
  <si>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</si>
  <si>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</si>
  <si>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</si>
  <si>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</si>
  <si>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</si>
  <si>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</si>
  <si>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</si>
  <si>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</si>
  <si>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</si>
  <si>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</si>
  <si>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</si>
  <si>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</si>
  <si>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</si>
  <si>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</si>
  <si>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</si>
  <si>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</si>
  <si>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</si>
  <si>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</si>
  <si>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</si>
  <si>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</si>
  <si>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</si>
  <si>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</si>
  <si>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</si>
  <si>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</si>
  <si>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</si>
  <si>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</si>
  <si>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</si>
  <si>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</si>
  <si>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</si>
  <si>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</si>
  <si>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</si>
  <si>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</si>
  <si>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</si>
  <si>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</si>
  <si>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</si>
  <si>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</si>
  <si>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</si>
  <si>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</si>
  <si>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VRN - vedlejší rozpočtové náklady</t>
  </si>
  <si>
    <t>STA</t>
  </si>
  <si>
    <t>1</t>
  </si>
  <si>
    <t>{05cae5d5-957c-4843-b146-ce5d242f55e4}</t>
  </si>
  <si>
    <t>2</t>
  </si>
  <si>
    <t>01</t>
  </si>
  <si>
    <t>SO 01 - Bělá, LMG Melkov, ř.km 10,715 - 10,764</t>
  </si>
  <si>
    <t>{86468573-c08b-4431-bff3-a15b4d798258}</t>
  </si>
  <si>
    <t>KRYCÍ LIST SOUPISU PRACÍ</t>
  </si>
  <si>
    <t>Objekt:</t>
  </si>
  <si>
    <t>00 - SO 00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</si>
  <si>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</si>
  <si>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</si>
  <si>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</si>
  <si>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</si>
  <si>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</si>
  <si>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</si>
  <si>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</si>
  <si>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</si>
  <si>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</si>
  <si>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</si>
  <si>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</si>
  <si>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</si>
  <si>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</si>
  <si>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</si>
  <si>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</si>
  <si>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</si>
  <si>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</si>
  <si>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</si>
  <si>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</si>
  <si>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</si>
  <si>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</si>
  <si>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</si>
  <si>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</si>
  <si>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R007</t>
  </si>
  <si>
    <t xml:space="preserve">Uvedení ploch dotčených stavbou do původního stavu </t>
  </si>
  <si>
    <t>soubor</t>
  </si>
  <si>
    <t>4</t>
  </si>
  <si>
    <t>914319081</t>
  </si>
  <si>
    <t>PP</t>
  </si>
  <si>
    <t>P</t>
  </si>
  <si>
    <t>Poznámka k položce:_x000D_
- všech užívaných ploch včetně případných oprav přístupových komunikací</t>
  </si>
  <si>
    <t>R01</t>
  </si>
  <si>
    <t>Vytyčení stavby</t>
  </si>
  <si>
    <t>874591353</t>
  </si>
  <si>
    <t xml:space="preserve"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osazení)._x000D_
</t>
  </si>
  <si>
    <t>3</t>
  </si>
  <si>
    <t>R02</t>
  </si>
  <si>
    <t>Zajištění a zabezpečení zařízení staveniště</t>
  </si>
  <si>
    <t>761235463</t>
  </si>
  <si>
    <t xml:space="preserve">Poznámka k položce:_x000D_
- zřízení, provoz a likvidace zařízení staveniště, včetně případných přípojek, přístupů, deponií apod._x000D_
- zajištění umístění štítku o povolení stavby_x000D_
- oplocení prostoru stavby mobilními prvky výšky min. 1,8 m_x000D_
_x000D_
</t>
  </si>
  <si>
    <t>R04</t>
  </si>
  <si>
    <t>Zřízení sjezdu do koryta toku</t>
  </si>
  <si>
    <t>-489527013</t>
  </si>
  <si>
    <t>Poznámka k položce:_x000D_
- včetně manipulačního pruhu v rámci zařízení staveniště_x000D_
- opevnění zahutněným kamenivem fr. 0-63 mm v tl. 0,3 m_x000D_
- šířka sjezdu 3 m, délka 15 m</t>
  </si>
  <si>
    <t>R05</t>
  </si>
  <si>
    <t>Protokolární předání stavbou dotčených pozemků</t>
  </si>
  <si>
    <t>-537299953</t>
  </si>
  <si>
    <t xml:space="preserve">Poznámka k položce:_x000D_
- včetně komunikací, uvedených do původního stavu, zpět jejich vlastníkům_x000D_
</t>
  </si>
  <si>
    <t>6</t>
  </si>
  <si>
    <t>R06</t>
  </si>
  <si>
    <t>Zpracování a předání dokumentace</t>
  </si>
  <si>
    <t>1352295645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</si>
  <si>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_x000D_
- pořízení fotodokumentace stavby</t>
  </si>
  <si>
    <t>10</t>
  </si>
  <si>
    <t>R16</t>
  </si>
  <si>
    <t>Zajištění plnění povinností dle zák. č. 309/2006 Sb.</t>
  </si>
  <si>
    <t>-2113330003</t>
  </si>
  <si>
    <t>Poznámka k položce:_x000D_
- především opatření vyplívající z plánu BOZP, havarijního a povoldňového plánu</t>
  </si>
  <si>
    <t>11</t>
  </si>
  <si>
    <t>R17</t>
  </si>
  <si>
    <t>Aktualizace havarijního a povodňového plánu pro celou stavbu</t>
  </si>
  <si>
    <t>1175001008</t>
  </si>
  <si>
    <t>R18</t>
  </si>
  <si>
    <t>Kompletní pasportizace okolních pozemků, komunikací a budov před zahájením stavby</t>
  </si>
  <si>
    <t>-1156071279</t>
  </si>
  <si>
    <t>7</t>
  </si>
  <si>
    <t>R19</t>
  </si>
  <si>
    <t>2x zkoušky pevnosti, mrazuvzdornosti a průsaku vod u betonových kcí</t>
  </si>
  <si>
    <t>165992059</t>
  </si>
  <si>
    <t>Poznámka k položce:_x000D_
- odběr vzorku pro stanovení a zajištění zkoušky krychelné pevnosti_x000D_
- přizvat TDS stavby_x000D_
- zkoušky budou provedeny akreditovanou laboratoří</t>
  </si>
  <si>
    <t>13</t>
  </si>
  <si>
    <t>R21</t>
  </si>
  <si>
    <t>Čištění komunikací</t>
  </si>
  <si>
    <t>-765799513</t>
  </si>
  <si>
    <t>Poznámka k položce:_x000D_
- průběžné čištění komunikací v průběhu stavby</t>
  </si>
  <si>
    <t>01 - SO 01 - Bělá, LMG Melkov, ř.km 10,715 - 10,764</t>
  </si>
  <si>
    <t>HSV - Práce a dodávky HSV</t>
  </si>
  <si>
    <t xml:space="preserve">    1 - Zemní práce</t>
  </si>
  <si>
    <t xml:space="preserve">      32 - Konstrukce přehrad a opěrné zdi</t>
  </si>
  <si>
    <t xml:space="preserve">    4 - Vodorovné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</si>
  <si>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</si>
  <si>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</si>
  <si>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</si>
  <si>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</si>
  <si>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</si>
  <si>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</si>
  <si>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114203103</t>
  </si>
  <si>
    <t>Rozebrání dlažeb z lomového kamene nebo betonových tvárnic do cementové malty</t>
  </si>
  <si>
    <t>m3</t>
  </si>
  <si>
    <t>-937827099</t>
  </si>
  <si>
    <t>Rozebrání dlažeb nebo záhozů s naložením na dopravní prostředek dlažeb z lomového kamene nebo betonových tvárnic do cementové malty se spárami zalitými cementovou maltou</t>
  </si>
  <si>
    <t>Online PSC</t>
  </si>
  <si>
    <t>https://podminky.urs.cz/item/CS_URS_2025_01/114203103</t>
  </si>
  <si>
    <t>VV</t>
  </si>
  <si>
    <t>"úsek U2 - stávající opevnění"20*0,4</t>
  </si>
  <si>
    <t>"práh - pracovní prostor"2*(1,45*1,15)*0,3</t>
  </si>
  <si>
    <t>"úsek U3 - opevnění"0,66*(16,85+13,88)*0,3</t>
  </si>
  <si>
    <t>Součet</t>
  </si>
  <si>
    <t>114203104</t>
  </si>
  <si>
    <t>Rozebrání záhozů a rovnanin na sucho</t>
  </si>
  <si>
    <t>521068185</t>
  </si>
  <si>
    <t>Rozebrání dlažeb nebo záhozů s naložením na dopravní prostředek záhozů, rovnanin a soustřeďovacích staveb provedených na sucho</t>
  </si>
  <si>
    <t>https://podminky.urs.cz/item/CS_URS_2025_01/114203104</t>
  </si>
  <si>
    <t>"stávající opevnění"20</t>
  </si>
  <si>
    <t>114203202</t>
  </si>
  <si>
    <t>Očištění lomového kamene nebo betonových tvárnic od malty</t>
  </si>
  <si>
    <t>-323208036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</si>
  <si>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</si>
  <si>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</si>
  <si>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"stávající opevnění"20*0,4</t>
  </si>
  <si>
    <t>114253301</t>
  </si>
  <si>
    <t>Třídění lomového kamene nebo betonových tvárnic podle druhu, velikosti nebo tvaru - strojně</t>
  </si>
  <si>
    <t>1983500247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</si>
  <si>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</si>
  <si>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https://podminky.urs.cz/item/CS_URS_2025_01/114253301</t>
  </si>
  <si>
    <t>115001106</t>
  </si>
  <si>
    <t>Převedení vody potrubím DN přes 600 do 900</t>
  </si>
  <si>
    <t>m</t>
  </si>
  <si>
    <t>852675145</t>
  </si>
  <si>
    <t>Převedení vody potrubím průměru DN přes 600 do 900</t>
  </si>
  <si>
    <t>https://podminky.urs.cz/item/CS_URS_2025_01/115001106</t>
  </si>
  <si>
    <t>122351104</t>
  </si>
  <si>
    <t>Odkopávky a prokopávky nezapažené v hornině třídy těžitelnosti II skupiny 4 objem do 500 m3 strojně</t>
  </si>
  <si>
    <t>-1146698010</t>
  </si>
  <si>
    <t>Odkopávky a prokopávky nezapažené strojně v hornině třídy těžitelnosti II skupiny 4 přes 100 do 500 m3</t>
  </si>
  <si>
    <t>https://podminky.urs.cz/item/CS_URS_2025_01/122351104</t>
  </si>
  <si>
    <t>"úsek U2 - PB"22*1,85</t>
  </si>
  <si>
    <t>"úsek U2 - opevnění dna + čištění"40*1+9*0,5</t>
  </si>
  <si>
    <t>"úsek U2 - LB"15,4*1,9</t>
  </si>
  <si>
    <t>"úsek U3 - práh LMG" 1*(2,5+4)</t>
  </si>
  <si>
    <t>129353101</t>
  </si>
  <si>
    <t>Čištění otevřených koryt vodotečí šíře dna do 5 m hl do 2,5 m v hornině třídy těžitelnosti II skupiny 4 strojně</t>
  </si>
  <si>
    <t>-1820785003</t>
  </si>
  <si>
    <t>Čištění otevřených koryt vodotečí strojně s přehozením rozpojeného nánosu do 3 m nebo s naložením na dopravní prostředek při šířce původního dna do 5 m a hloubce koryta do 2,5 m v hornině třídy těžitelnosti II skupiny 4</t>
  </si>
  <si>
    <t>https://podminky.urs.cz/item/CS_URS_2025_01/129353101</t>
  </si>
  <si>
    <t>"úsek U1"17*0,5</t>
  </si>
  <si>
    <t>"úsek U3"14,7*0,5</t>
  </si>
  <si>
    <t>8</t>
  </si>
  <si>
    <t>129951121</t>
  </si>
  <si>
    <t>Bourání zdiva z betonu prostého neprokládaného v odkopávkách nebo prokopávkách strojně</t>
  </si>
  <si>
    <t>-1350555496</t>
  </si>
  <si>
    <t>Bourání konstrukcí v odkopávkách a prokopávkách strojně s přemístěním suti na hromady na vzdálenost do 20 m nebo s naložením na dopravní prostředek z betonu prostého neprokládaného</t>
  </si>
  <si>
    <t>https://podminky.urs.cz/item/CS_URS_2025_01/129951121</t>
  </si>
  <si>
    <t>"práh - pracovní prostor"5,05*1,15*0,5</t>
  </si>
  <si>
    <t>9</t>
  </si>
  <si>
    <t>132351102</t>
  </si>
  <si>
    <t>Hloubení rýh nezapažených š do 800 mm v hornině třídy těžitelnosti II skupiny 4 objem do 50 m3 strojně</t>
  </si>
  <si>
    <t>1436795270</t>
  </si>
  <si>
    <t>Hloubení nezapažených rýh šířky do 800 mm strojně s urovnáním dna do předepsaného profilu a spádu v hornině třídy těžitelnosti II skupiny 4 přes 20 do 50 m3</t>
  </si>
  <si>
    <t>https://podminky.urs.cz/item/CS_URS_2025_01/132351102</t>
  </si>
  <si>
    <t>"úsek U2 - PB"22*1,15</t>
  </si>
  <si>
    <t>"úsek U2 - LB"15,4*1,15</t>
  </si>
  <si>
    <t>151101102</t>
  </si>
  <si>
    <t>Zřízení příložného pažení a rozepření stěn rýh hl přes 2 do 4 m</t>
  </si>
  <si>
    <t>m2</t>
  </si>
  <si>
    <t>-181990403</t>
  </si>
  <si>
    <t>Zřízení pažení a rozepření stěn rýh pro podzemní vedení příložné pro jakoukoliv mezerovitost, hloubky přes 2 do 4 m</t>
  </si>
  <si>
    <t>https://podminky.urs.cz/item/CS_URS_2025_01/151101102</t>
  </si>
  <si>
    <t>"oprava prahu LMG - levý břeh"3*3,1</t>
  </si>
  <si>
    <t>151101112</t>
  </si>
  <si>
    <t>Odstranění příložného pažení a rozepření stěn rýh hl přes 2 do 4 m</t>
  </si>
  <si>
    <t>1168485234</t>
  </si>
  <si>
    <t>Odstranění pažení a rozepření stěn rýh pro podzemní vedení s uložením materiálu na vzdálenost do 3 m od kraje výkopu příložné, hloubky přes 2 do 4 m</t>
  </si>
  <si>
    <t>https://podminky.urs.cz/item/CS_URS_2025_01/151101112</t>
  </si>
  <si>
    <t>162751137</t>
  </si>
  <si>
    <t>Vodorovné přemístění přes 9 000 do 10000 m výkopku/sypaniny z horniny třídy těžitelnosti II skupiny 4 a 5</t>
  </si>
  <si>
    <t>-416384291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</si>
  <si>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</si>
  <si>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https://podminky.urs.cz/item/CS_URS_2025_01/162751137</t>
  </si>
  <si>
    <t>"sediment - úsek U1"17*0,5</t>
  </si>
  <si>
    <t>"sediment - úsek U3"14,7*0,5</t>
  </si>
  <si>
    <t>"odkopávky - úsek U2 - PB"22*1,85</t>
  </si>
  <si>
    <t>"odkopávky - úsek U2 - opevnněí dna"40*1+9*0,5</t>
  </si>
  <si>
    <t>"odkopávky - úsek U2 - LB"15,4*1,9</t>
  </si>
  <si>
    <t>"odkopávky - úsek U3 - práh LMG" 1*(2,5+4)</t>
  </si>
  <si>
    <t>"hloubení rýh - úsek U2 - PB"22*1,15</t>
  </si>
  <si>
    <t>"hloubení rýh - úsek U2 - LB"15,4*1,15</t>
  </si>
  <si>
    <t>162751139</t>
  </si>
  <si>
    <t>Příplatek k vodorovnému přemístění výkopku/sypaniny z horniny třídy těžitelnosti II skupiny 4 a 5 ZKD 1000 m přes 10000 m</t>
  </si>
  <si>
    <t>153426601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</si>
  <si>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</si>
  <si>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https://podminky.urs.cz/item/CS_URS_2025_01/162751139</t>
  </si>
  <si>
    <t>179,82*5 'Přepočtené koeficientem množství</t>
  </si>
  <si>
    <t>14</t>
  </si>
  <si>
    <t>166151111</t>
  </si>
  <si>
    <t>Přehození neulehlého výkopku z horniny třídy těžitelnosti II skupiny 4 a 5 strojně</t>
  </si>
  <si>
    <t>-1836710425</t>
  </si>
  <si>
    <t>Přehození neulehlého výkopku strojně z horniny třídy těžitelnosti II, skupiny 4 a 5</t>
  </si>
  <si>
    <t>https://podminky.urs.cz/item/CS_URS_2025_01/166151111</t>
  </si>
  <si>
    <t>"úsek U3 - práh LMG - zpětný zásyp"5,05*1,15*0,6+1*(2,5+4)</t>
  </si>
  <si>
    <t>15</t>
  </si>
  <si>
    <t>171151103</t>
  </si>
  <si>
    <t>Uložení sypaniny z hornin soudržných do násypů zhutněných strojně</t>
  </si>
  <si>
    <t>2079195077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</si>
  <si>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</si>
  <si>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</si>
  <si>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16</t>
  </si>
  <si>
    <t>171251201</t>
  </si>
  <si>
    <t>Uložení sypaniny na skládky nebo meziskládky</t>
  </si>
  <si>
    <t>250735715</t>
  </si>
  <si>
    <t>Uložení sypaniny na skládky nebo meziskládky bez hutnění s upravením uložené sypaniny do předepsaného tvaru</t>
  </si>
  <si>
    <t>https://podminky.urs.cz/item/CS_URS_2025_01/171251201</t>
  </si>
  <si>
    <t>179,82*2</t>
  </si>
  <si>
    <t>17</t>
  </si>
  <si>
    <t>R11001</t>
  </si>
  <si>
    <t>Zřízení hrázek pro převádění vody</t>
  </si>
  <si>
    <t>-1886701039</t>
  </si>
  <si>
    <t>Poznámka k položce:_x000D_
- včetně dodání zeminy a odvozu_x000D_
- kompletní manipulace se zeminou v rámci staveniště</t>
  </si>
  <si>
    <t>18</t>
  </si>
  <si>
    <t>115101204</t>
  </si>
  <si>
    <t>Čerpání vody na dopravní výšku do 10 m průměrný přítok do přes 2 000 do 4 000 l/min</t>
  </si>
  <si>
    <t>hod</t>
  </si>
  <si>
    <t>1036421798</t>
  </si>
  <si>
    <t>Čerpání vody na dopravní výšku do 10 m s uvažovaným průměrným přítokem přes 2 000 do 4 000 l/min</t>
  </si>
  <si>
    <t>https://podminky.urs.cz/item/CS_URS_2025_01/115101204</t>
  </si>
  <si>
    <t>19</t>
  </si>
  <si>
    <t>115101304</t>
  </si>
  <si>
    <t>Pohotovost čerpací soupravy pro dopravní výšku do 10 m přítok přes 2 000 do 4 000 l/min</t>
  </si>
  <si>
    <t>den</t>
  </si>
  <si>
    <t>1464682151</t>
  </si>
  <si>
    <t>Pohotovost záložní čerpací soupravy pro dopravní výšku do 10 m s uvažovaným průměrným přítokem přes 2 000 do 4 000 l/min</t>
  </si>
  <si>
    <t>https://podminky.urs.cz/item/CS_URS_2025_01/115101304</t>
  </si>
  <si>
    <t>20</t>
  </si>
  <si>
    <t>121151103</t>
  </si>
  <si>
    <t>Sejmutí ornice plochy do 100 m2 tl vrstvy do 200 mm strojně</t>
  </si>
  <si>
    <t>-2037722017</t>
  </si>
  <si>
    <t>Sejmutí ornice strojně při souvislé ploše do 100 m2, tl. vrstvy do 200 mm</t>
  </si>
  <si>
    <t>https://podminky.urs.cz/item/CS_URS_2025_01/121151103</t>
  </si>
  <si>
    <t>"dotčené plochy nad opevněním"1*(10+20)</t>
  </si>
  <si>
    <t>180404111</t>
  </si>
  <si>
    <t>Založení hřišťového trávníku výsevem na vrstvě ornice</t>
  </si>
  <si>
    <t>1162089169</t>
  </si>
  <si>
    <t>https://podminky.urs.cz/item/CS_URS_2025_01/180404111</t>
  </si>
  <si>
    <t>22</t>
  </si>
  <si>
    <t>M</t>
  </si>
  <si>
    <t>00572410</t>
  </si>
  <si>
    <t>osivo směs travní parková</t>
  </si>
  <si>
    <t>kg</t>
  </si>
  <si>
    <t>-1715148632</t>
  </si>
  <si>
    <t>30*0,03 'Přepočtené koeficientem množství</t>
  </si>
  <si>
    <t>23</t>
  </si>
  <si>
    <t>182351123</t>
  </si>
  <si>
    <t>Rozprostření ornice pl přes 100 do 500 m2 ve svahu přes 1:5 tl vrstvy do 200 mm strojně</t>
  </si>
  <si>
    <t>-1845302688</t>
  </si>
  <si>
    <t>Rozprostření a urovnání ornice ve svahu sklonu přes 1:5 strojně při souvislé ploše přes 100 do 500 m2, tl. vrstvy do 200 mm</t>
  </si>
  <si>
    <t>https://podminky.urs.cz/item/CS_URS_2025_01/182351123</t>
  </si>
  <si>
    <t>24</t>
  </si>
  <si>
    <t>R17001</t>
  </si>
  <si>
    <t>Poplatek za skládku zeminy</t>
  </si>
  <si>
    <t>t</t>
  </si>
  <si>
    <t>-883195525</t>
  </si>
  <si>
    <t>32</t>
  </si>
  <si>
    <t>Konstrukce přehrad a opěrné zdi</t>
  </si>
  <si>
    <t>25</t>
  </si>
  <si>
    <t>321321116</t>
  </si>
  <si>
    <t>Konstrukce vodních staveb ze ŽB mrazuvzdorného tř. C 30/37</t>
  </si>
  <si>
    <t>-1587140520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</si>
  <si>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</si>
  <si>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https://podminky.urs.cz/item/CS_URS_2025_01/321321116</t>
  </si>
  <si>
    <t>"nátokový práh"14,5*0,5</t>
  </si>
  <si>
    <t>"pracovní prostor"5,05*1,15*0,5</t>
  </si>
  <si>
    <t>26</t>
  </si>
  <si>
    <t>R32004</t>
  </si>
  <si>
    <t>Těsnění pracovní spáry - D+M</t>
  </si>
  <si>
    <t>-1171751151</t>
  </si>
  <si>
    <t>Poznámka k položce:_x000D_
- bobtnavý těsnící pásek - dle specifikací v PD</t>
  </si>
  <si>
    <t>"práh"4</t>
  </si>
  <si>
    <t>27</t>
  </si>
  <si>
    <t>321351010</t>
  </si>
  <si>
    <t>Bednění konstrukcí vodních staveb rovinné - zřízení</t>
  </si>
  <si>
    <t>896949237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</si>
  <si>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</si>
  <si>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</si>
  <si>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"nátokový práh"2*(14,5+1,1)+0,5*(1+1,614+5,68+1,45+0,5)</t>
  </si>
  <si>
    <t>28</t>
  </si>
  <si>
    <t>321352010</t>
  </si>
  <si>
    <t>Bednění konstrukcí vodních staveb rovinné - odstranění</t>
  </si>
  <si>
    <t>549098457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</si>
  <si>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</si>
  <si>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</si>
  <si>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29</t>
  </si>
  <si>
    <t>321366111</t>
  </si>
  <si>
    <t>Výztuž železobetonových konstrukcí vodních staveb z oceli 10 505 D do 12 mm</t>
  </si>
  <si>
    <t>-537574885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</si>
  <si>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</si>
  <si>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https://podminky.urs.cz/item/CS_URS_2025_01/321366111</t>
  </si>
  <si>
    <t>"nátokový práh"15*1,6*0,617*1,1*10/1000</t>
  </si>
  <si>
    <t>30</t>
  </si>
  <si>
    <t>321368211</t>
  </si>
  <si>
    <t>Výztuž železobetonových konstrukcí vodních staveb ze svařovaných sítí</t>
  </si>
  <si>
    <t>-368740185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</si>
  <si>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</si>
  <si>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https://podminky.urs.cz/item/CS_URS_2025_01/321368211</t>
  </si>
  <si>
    <t>"nátokový práh"7,9*2*14,5*1,1/1000</t>
  </si>
  <si>
    <t>Vodorovné konstrukce</t>
  </si>
  <si>
    <t>31</t>
  </si>
  <si>
    <t>451317122</t>
  </si>
  <si>
    <t>Podklad pod dlažbu z betonu prostého pro prostředí s mrazovými cykly C 30/37 tl přes 100 do 150 mm</t>
  </si>
  <si>
    <t>-625810075</t>
  </si>
  <si>
    <t>Podklad pod dlažbu z betonu prostého pro prostředí s mrazovými cykly tř. C 30/37 tl. přes 100 do 150 mm</t>
  </si>
  <si>
    <t>https://podminky.urs.cz/item/CS_URS_2025_01/451317122</t>
  </si>
  <si>
    <t>"úsek U3 - práh LMG - pracovní prostor"2*(1,45*1,15)</t>
  </si>
  <si>
    <t>"úsek U3 - opevnění LB a PB - doplnění pod dlažbu"6</t>
  </si>
  <si>
    <t>452311141</t>
  </si>
  <si>
    <t>Podkladní desky z betonu prostého bez zvýšených nároků na prostředí tř. C 16/20 otevřený výkop</t>
  </si>
  <si>
    <t>1164818315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</si>
  <si>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</si>
  <si>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https://podminky.urs.cz/item/CS_URS_2025_01/452311141</t>
  </si>
  <si>
    <t>"práh"9,75*0,7*0,1</t>
  </si>
  <si>
    <t>33</t>
  </si>
  <si>
    <t>457572211</t>
  </si>
  <si>
    <t>Filtrační vrstvy z kameniva těženého hrubého se zhutněním frakce od 4 až 8 do 16 až 32 mm</t>
  </si>
  <si>
    <t>969809821</t>
  </si>
  <si>
    <t>Filtrační vrstvy jakékoliv tloušťky a sklonu z hrubého těženého kameniva se zhutněním do 10 pojezdů/m3, frakce 16-32 mm</t>
  </si>
  <si>
    <t>https://podminky.urs.cz/item/CS_URS_2025_01/457572211</t>
  </si>
  <si>
    <t>"úsek U2 - pravý břeh - opevnění"22*1,92*0,15</t>
  </si>
  <si>
    <t>"úsek U2 - levý břeh - opevnění"8,2*1,92*0,15</t>
  </si>
  <si>
    <t>34</t>
  </si>
  <si>
    <t>463211158</t>
  </si>
  <si>
    <t>Rovnanina objemu přes 3 m3 z lomového kamene tříděného hmotnosti přes 500 kg s urovnáním líce</t>
  </si>
  <si>
    <t>1858689344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</si>
  <si>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</si>
  <si>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https://podminky.urs.cz/item/CS_URS_2025_01/463211158</t>
  </si>
  <si>
    <t>"úsek U2 - pravý břeh - patka"22*1,15</t>
  </si>
  <si>
    <t>"úsek U2 - pravý břeh - opevnění"22*1,92*0,6</t>
  </si>
  <si>
    <t>"úsek U2 - opevnění dna"40*1</t>
  </si>
  <si>
    <t>"úsek U2 - levý břeh - patka"15,4*1,15</t>
  </si>
  <si>
    <t>"úsek U2 - levý břeh - opevnění"8,2*1,92*0,6</t>
  </si>
  <si>
    <t>"úsek U2 - levý břeh - opevnění prolité betonem"4*1,27</t>
  </si>
  <si>
    <t>"použití stávajícího kamene"-20</t>
  </si>
  <si>
    <t>35</t>
  </si>
  <si>
    <t>R46001</t>
  </si>
  <si>
    <t>Prolití konstrukce z kamene vrstvy z lomového kamene betonem C30/37 XF3 XC4 XA1</t>
  </si>
  <si>
    <t>1497472161</t>
  </si>
  <si>
    <t>Poznámka k položce:_x000D_
- předpokládaný rozsah 50% opevnění_x000D_
- předpokládaná mezerovitost 40%</t>
  </si>
  <si>
    <t>36</t>
  </si>
  <si>
    <t>R46002</t>
  </si>
  <si>
    <t>Vychází z položky 463211158 Rovnanina z lomového kamene - bez dodání kamene</t>
  </si>
  <si>
    <t>739089060</t>
  </si>
  <si>
    <t>Poznámka k položce:_x000D_
- použití stávajícího vytříděného kamene_x000D_
- včetně vnitrostaveništního přesunu</t>
  </si>
  <si>
    <t>"úsek U1 - přiložení k patě pilíře"2*10*0,4</t>
  </si>
  <si>
    <t>"stávající opevnění - zpět rovnanina"20</t>
  </si>
  <si>
    <t>37</t>
  </si>
  <si>
    <t>R46003</t>
  </si>
  <si>
    <t>Zdivo z těžkého lomového kamene</t>
  </si>
  <si>
    <t>208221932</t>
  </si>
  <si>
    <t>Poznámka k položce:_x000D_
- technologie provádění dle PD D.1. Technická zpráva_x000D_
- hmotnost tříděného lomového kamene 500 - 800 kg_x000D_
- beton třídy C 30/37 XF3 XC4 XA1</t>
  </si>
  <si>
    <t>"úsek U2 - přechodový úsek"3,2*0,68</t>
  </si>
  <si>
    <t>38</t>
  </si>
  <si>
    <t>R46004</t>
  </si>
  <si>
    <t>Vychází z položky 465511523 Dlažba z lomového kamene - bez dodání kamene</t>
  </si>
  <si>
    <t>1801707728</t>
  </si>
  <si>
    <t>"práh - pracovní prostor"2*(1,45*1,15)</t>
  </si>
  <si>
    <t>Ostatní konstrukce a práce, bourání</t>
  </si>
  <si>
    <t>39</t>
  </si>
  <si>
    <t>938903114</t>
  </si>
  <si>
    <t>Vysekání spár hl do 70 mm ve zdivu kvádrovém</t>
  </si>
  <si>
    <t>1427633422</t>
  </si>
  <si>
    <t>Dokončovací práce na dosavadních konstrukcích vysekání spár s očištěním zdiva nebo dlažby, s naložením suti na dopravní prostředek nebo s odklizením na hromady do vzdálenosti 50 m při hloubce spáry do 70 mm ve zdivu kvádrovém</t>
  </si>
  <si>
    <t>https://podminky.urs.cz/item/CS_URS_2025_01/938903114</t>
  </si>
  <si>
    <t>"úsek U3 - opevnění"1,28*(14+24)</t>
  </si>
  <si>
    <t>40</t>
  </si>
  <si>
    <t>985131111</t>
  </si>
  <si>
    <t>Očištění ploch stěn, rubu kleneb a podlah tlakovou vodou</t>
  </si>
  <si>
    <t>1200665495</t>
  </si>
  <si>
    <t>https://podminky.urs.cz/item/CS_URS_2025_01/985131111</t>
  </si>
  <si>
    <t>Poznámka k položce:_x000D_
- očištění plochy dlažby po odstranění staré malty</t>
  </si>
  <si>
    <t>"úsek U3 - opevnění - před vysekáním spár"1,28*(14+24)</t>
  </si>
  <si>
    <t>"úsek U3 - opevnění - po vysekání spár"1,28*(14+24)</t>
  </si>
  <si>
    <t>41</t>
  </si>
  <si>
    <t>985232111</t>
  </si>
  <si>
    <t>Hloubkové spárování zdiva aktivovanou maltou spára hl do 80 mm dl do 6 m/m2</t>
  </si>
  <si>
    <t>741608630</t>
  </si>
  <si>
    <t>Hloubkové spárování zdiva hloubky přes 40 do 80 mm aktivovanou maltou délky spáry na 1 m2 upravované plochy do 6 m</t>
  </si>
  <si>
    <t>https://podminky.urs.cz/item/CS_URS_2025_01/985232111</t>
  </si>
  <si>
    <t>42</t>
  </si>
  <si>
    <t>985233111</t>
  </si>
  <si>
    <t>Úprava spár po spárování zdiva uhlazením spára dl do 6 m/m2</t>
  </si>
  <si>
    <t>1459094828</t>
  </si>
  <si>
    <t>Úprava spár po spárování zdiva kamenného nebo cihelného délky spáry na 1 m2 upravované plochy do 6 m uhlazením</t>
  </si>
  <si>
    <t>https://podminky.urs.cz/item/CS_URS_2025_01/985233111</t>
  </si>
  <si>
    <t>43</t>
  </si>
  <si>
    <t>R93001</t>
  </si>
  <si>
    <t>Osazení vodočetné latě, pevného výškového bodu - D+M</t>
  </si>
  <si>
    <t>1704944381</t>
  </si>
  <si>
    <t>Poznámka k položce:_x000D_
- dle specifikace v projektové dokumentaci_x000D_
- včetně sanace ocelového profilu U180 s povrchovou úpravou_x000D_
- včetně dubového trámku_x000D_
- délka 4,92 m_x000D_
-  šířka latě 180 mm_x000D_
- lať bude vyrobena po přesném geodetickém zaměření prahu a profilu U180</t>
  </si>
  <si>
    <t>44</t>
  </si>
  <si>
    <t>R985005</t>
  </si>
  <si>
    <t>Příplatek za použití spárovací hmoty</t>
  </si>
  <si>
    <t>-881244554</t>
  </si>
  <si>
    <t>Poznámka k položce:_x000D_
1-komponentní reprofilační malta s cementovým pojivem, zušlechtěná umělými hmotami a umělými vlákny, splňující požadavky ČSN EN 1504-3 třídy R4</t>
  </si>
  <si>
    <t>997</t>
  </si>
  <si>
    <t>Doprava suti a vybouraných hmot</t>
  </si>
  <si>
    <t>45</t>
  </si>
  <si>
    <t>997002511</t>
  </si>
  <si>
    <t>Vodorovné přemístění suti a vybouraných hmot bez naložení ale se složením a urovnáním do 1 km</t>
  </si>
  <si>
    <t>-527526819</t>
  </si>
  <si>
    <t>Vodorovné přemístění suti a vybouraných hmot bez naložení, se složením a hrubým urovnáním na vzdálenost do 1 km</t>
  </si>
  <si>
    <t>https://podminky.urs.cz/item/CS_URS_2025_01/997002511</t>
  </si>
  <si>
    <t>46</t>
  </si>
  <si>
    <t>997002519</t>
  </si>
  <si>
    <t>Příplatek ZKD 1 km přemístění suti a vybouraných hmot</t>
  </si>
  <si>
    <t>389010863</t>
  </si>
  <si>
    <t>Vodorovné přemístění suti a vybouraných hmot bez naložení, se složením a hrubým urovnáním Příplatek k ceně za každý další započatý 1 km přes 1 km</t>
  </si>
  <si>
    <t>https://podminky.urs.cz/item/CS_URS_2025_01/997002519</t>
  </si>
  <si>
    <t>7,941*5 'Přepočtené koeficientem množství</t>
  </si>
  <si>
    <t>47</t>
  </si>
  <si>
    <t>997013601</t>
  </si>
  <si>
    <t>Poplatek za uložení na skládce (skládkovné) stavebního odpadu betonového kód odpadu 17 01 01</t>
  </si>
  <si>
    <t>504293745</t>
  </si>
  <si>
    <t>Poplatek za uložení stavebního odpadu na skládce (skládkovné) z prostého betonu zatříděného do Katalogu odpadů pod kódem 17 01 01</t>
  </si>
  <si>
    <t>https://podminky.urs.cz/item/CS_URS_2025_01/997013601</t>
  </si>
  <si>
    <t>998</t>
  </si>
  <si>
    <t>Přesun hmot</t>
  </si>
  <si>
    <t>48</t>
  </si>
  <si>
    <t>998332011</t>
  </si>
  <si>
    <t>Přesun hmot pro úpravy vodních toků a kanály</t>
  </si>
  <si>
    <t>1122961266</t>
  </si>
  <si>
    <t>Přesun hmot pro úpravy vodních toků a kanály, hráze rybníků apod. dopravní vzdálenost do 500 m</t>
  </si>
  <si>
    <t>https://podminky.urs.cz/item/CS_URS_2025_01/998332011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</si>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</sst>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62751139" TargetMode="External"/><Relationship Id="rId18" Type="http://schemas.openxmlformats.org/officeDocument/2006/relationships/hyperlink" Target="https://podminky.urs.cz/item/CS_URS_2025_01/115101304" TargetMode="External"/><Relationship Id="rId26" Type="http://schemas.openxmlformats.org/officeDocument/2006/relationships/hyperlink" Target="https://podminky.urs.cz/item/CS_URS_2025_01/321368211" TargetMode="External"/><Relationship Id="rId39" Type="http://schemas.openxmlformats.org/officeDocument/2006/relationships/printerSettings" Target="../printerSettings/printerSettings3.bin"/><Relationship Id="rId21" Type="http://schemas.openxmlformats.org/officeDocument/2006/relationships/hyperlink" Target="https://podminky.urs.cz/item/CS_URS_2025_01/182351123" TargetMode="External"/><Relationship Id="rId34" Type="http://schemas.openxmlformats.org/officeDocument/2006/relationships/hyperlink" Target="https://podminky.urs.cz/item/CS_URS_2025_01/985233111" TargetMode="External"/><Relationship Id="rId7" Type="http://schemas.openxmlformats.org/officeDocument/2006/relationships/hyperlink" Target="https://podminky.urs.cz/item/CS_URS_2025_01/129353101" TargetMode="External"/><Relationship Id="rId12" Type="http://schemas.openxmlformats.org/officeDocument/2006/relationships/hyperlink" Target="https://podminky.urs.cz/item/CS_URS_2025_01/162751137" TargetMode="External"/><Relationship Id="rId17" Type="http://schemas.openxmlformats.org/officeDocument/2006/relationships/hyperlink" Target="https://podminky.urs.cz/item/CS_URS_2025_01/115101204" TargetMode="External"/><Relationship Id="rId25" Type="http://schemas.openxmlformats.org/officeDocument/2006/relationships/hyperlink" Target="https://podminky.urs.cz/item/CS_URS_2025_01/321366111" TargetMode="External"/><Relationship Id="rId33" Type="http://schemas.openxmlformats.org/officeDocument/2006/relationships/hyperlink" Target="https://podminky.urs.cz/item/CS_URS_2025_01/985232111" TargetMode="External"/><Relationship Id="rId38" Type="http://schemas.openxmlformats.org/officeDocument/2006/relationships/hyperlink" Target="https://podminky.urs.cz/item/CS_URS_2025_01/998332011" TargetMode="External"/><Relationship Id="rId2" Type="http://schemas.openxmlformats.org/officeDocument/2006/relationships/hyperlink" Target="https://podminky.urs.cz/item/CS_URS_2025_01/114203104" TargetMode="External"/><Relationship Id="rId16" Type="http://schemas.openxmlformats.org/officeDocument/2006/relationships/hyperlink" Target="https://podminky.urs.cz/item/CS_URS_2025_01/171251201" TargetMode="External"/><Relationship Id="rId20" Type="http://schemas.openxmlformats.org/officeDocument/2006/relationships/hyperlink" Target="https://podminky.urs.cz/item/CS_URS_2025_01/180404111" TargetMode="External"/><Relationship Id="rId29" Type="http://schemas.openxmlformats.org/officeDocument/2006/relationships/hyperlink" Target="https://podminky.urs.cz/item/CS_URS_2025_01/457572211" TargetMode="External"/><Relationship Id="rId1" Type="http://schemas.openxmlformats.org/officeDocument/2006/relationships/hyperlink" Target="https://podminky.urs.cz/item/CS_URS_2025_01/114203103" TargetMode="External"/><Relationship Id="rId6" Type="http://schemas.openxmlformats.org/officeDocument/2006/relationships/hyperlink" Target="https://podminky.urs.cz/item/CS_URS_2025_01/122351104" TargetMode="External"/><Relationship Id="rId11" Type="http://schemas.openxmlformats.org/officeDocument/2006/relationships/hyperlink" Target="https://podminky.urs.cz/item/CS_URS_2025_01/151101112" TargetMode="External"/><Relationship Id="rId24" Type="http://schemas.openxmlformats.org/officeDocument/2006/relationships/hyperlink" Target="https://podminky.urs.cz/item/CS_URS_2025_01/321352010" TargetMode="External"/><Relationship Id="rId32" Type="http://schemas.openxmlformats.org/officeDocument/2006/relationships/hyperlink" Target="https://podminky.urs.cz/item/CS_URS_2025_01/985131111" TargetMode="External"/><Relationship Id="rId37" Type="http://schemas.openxmlformats.org/officeDocument/2006/relationships/hyperlink" Target="https://podminky.urs.cz/item/CS_URS_2025_01/997013601" TargetMode="External"/><Relationship Id="rId40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15001106" TargetMode="External"/><Relationship Id="rId15" Type="http://schemas.openxmlformats.org/officeDocument/2006/relationships/hyperlink" Target="https://podminky.urs.cz/item/CS_URS_2025_01/171151103" TargetMode="External"/><Relationship Id="rId23" Type="http://schemas.openxmlformats.org/officeDocument/2006/relationships/hyperlink" Target="https://podminky.urs.cz/item/CS_URS_2025_01/321351010" TargetMode="External"/><Relationship Id="rId28" Type="http://schemas.openxmlformats.org/officeDocument/2006/relationships/hyperlink" Target="https://podminky.urs.cz/item/CS_URS_2025_01/452311141" TargetMode="External"/><Relationship Id="rId36" Type="http://schemas.openxmlformats.org/officeDocument/2006/relationships/hyperlink" Target="https://podminky.urs.cz/item/CS_URS_2025_01/997002519" TargetMode="External"/><Relationship Id="rId10" Type="http://schemas.openxmlformats.org/officeDocument/2006/relationships/hyperlink" Target="https://podminky.urs.cz/item/CS_URS_2025_01/151101102" TargetMode="External"/><Relationship Id="rId19" Type="http://schemas.openxmlformats.org/officeDocument/2006/relationships/hyperlink" Target="https://podminky.urs.cz/item/CS_URS_2025_01/121151103" TargetMode="External"/><Relationship Id="rId31" Type="http://schemas.openxmlformats.org/officeDocument/2006/relationships/hyperlink" Target="https://podminky.urs.cz/item/CS_URS_2025_01/938903114" TargetMode="External"/><Relationship Id="rId4" Type="http://schemas.openxmlformats.org/officeDocument/2006/relationships/hyperlink" Target="https://podminky.urs.cz/item/CS_URS_2025_01/114253301" TargetMode="External"/><Relationship Id="rId9" Type="http://schemas.openxmlformats.org/officeDocument/2006/relationships/hyperlink" Target="https://podminky.urs.cz/item/CS_URS_2025_01/132351102" TargetMode="External"/><Relationship Id="rId14" Type="http://schemas.openxmlformats.org/officeDocument/2006/relationships/hyperlink" Target="https://podminky.urs.cz/item/CS_URS_2025_01/166151111" TargetMode="External"/><Relationship Id="rId22" Type="http://schemas.openxmlformats.org/officeDocument/2006/relationships/hyperlink" Target="https://podminky.urs.cz/item/CS_URS_2025_01/321321116" TargetMode="External"/><Relationship Id="rId27" Type="http://schemas.openxmlformats.org/officeDocument/2006/relationships/hyperlink" Target="https://podminky.urs.cz/item/CS_URS_2025_01/451317122" TargetMode="External"/><Relationship Id="rId30" Type="http://schemas.openxmlformats.org/officeDocument/2006/relationships/hyperlink" Target="https://podminky.urs.cz/item/CS_URS_2025_01/463211158" TargetMode="External"/><Relationship Id="rId35" Type="http://schemas.openxmlformats.org/officeDocument/2006/relationships/hyperlink" Target="https://podminky.urs.cz/item/CS_URS_2025_01/997002511" TargetMode="External"/><Relationship Id="rId8" Type="http://schemas.openxmlformats.org/officeDocument/2006/relationships/hyperlink" Target="https://podminky.urs.cz/item/CS_URS_2025_01/129951121" TargetMode="External"/><Relationship Id="rId3" Type="http://schemas.openxmlformats.org/officeDocument/2006/relationships/hyperlink" Target="https://podminky.urs.cz/item/CS_URS_2025_01/11420320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R5" s="19"/>
      <c r="BE5" s="26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R6" s="19"/>
      <c r="BE6" s="262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62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62"/>
      <c r="BS8" s="16" t="s">
        <v>6</v>
      </c>
    </row>
    <row r="9" spans="1:74" ht="14.45" customHeight="1">
      <c r="B9" s="19"/>
      <c r="AR9" s="19"/>
      <c r="BE9" s="262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62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62"/>
      <c r="BS11" s="16" t="s">
        <v>6</v>
      </c>
    </row>
    <row r="12" spans="1:74" ht="6.95" customHeight="1">
      <c r="B12" s="19"/>
      <c r="AR12" s="19"/>
      <c r="BE12" s="262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62"/>
      <c r="BS13" s="16" t="s">
        <v>6</v>
      </c>
    </row>
    <row r="14" spans="1:74" ht="12.75">
      <c r="B14" s="19"/>
      <c r="E14" s="267" t="s">
        <v>32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" t="s">
        <v>29</v>
      </c>
      <c r="AN14" s="28" t="s">
        <v>32</v>
      </c>
      <c r="AR14" s="19"/>
      <c r="BE14" s="262"/>
      <c r="BS14" s="16" t="s">
        <v>6</v>
      </c>
    </row>
    <row r="15" spans="1:74" ht="6.95" customHeight="1">
      <c r="B15" s="19"/>
      <c r="AR15" s="19"/>
      <c r="BE15" s="262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62"/>
      <c r="BS16" s="16" t="s">
        <v>4</v>
      </c>
    </row>
    <row r="17" spans="2:71" ht="18.399999999999999" customHeight="1">
      <c r="B17" s="19"/>
      <c r="E17" s="24" t="s">
        <v>35</v>
      </c>
      <c r="AK17" s="26" t="s">
        <v>29</v>
      </c>
      <c r="AN17" s="24" t="s">
        <v>36</v>
      </c>
      <c r="AR17" s="19"/>
      <c r="BE17" s="262"/>
      <c r="BS17" s="16" t="s">
        <v>37</v>
      </c>
    </row>
    <row r="18" spans="2:71" ht="6.95" customHeight="1">
      <c r="B18" s="19"/>
      <c r="AR18" s="19"/>
      <c r="BE18" s="262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34</v>
      </c>
      <c r="AR19" s="19"/>
      <c r="BE19" s="262"/>
      <c r="BS19" s="16" t="s">
        <v>6</v>
      </c>
    </row>
    <row r="20" spans="2:71" ht="18.399999999999999" customHeight="1">
      <c r="B20" s="19"/>
      <c r="E20" s="24" t="s">
        <v>35</v>
      </c>
      <c r="AK20" s="26" t="s">
        <v>29</v>
      </c>
      <c r="AN20" s="24" t="s">
        <v>36</v>
      </c>
      <c r="AR20" s="19"/>
      <c r="BE20" s="262"/>
      <c r="BS20" s="16" t="s">
        <v>37</v>
      </c>
    </row>
    <row r="21" spans="2:71" ht="6.95" customHeight="1">
      <c r="B21" s="19"/>
      <c r="AR21" s="19"/>
      <c r="BE21" s="262"/>
    </row>
    <row r="22" spans="2:71" ht="12" customHeight="1">
      <c r="B22" s="19"/>
      <c r="D22" s="26" t="s">
        <v>39</v>
      </c>
      <c r="AR22" s="19"/>
      <c r="BE22" s="262"/>
    </row>
    <row r="23" spans="2:71" ht="47.25" customHeight="1">
      <c r="B23" s="19"/>
      <c r="E23" s="269" t="s">
        <v>40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19"/>
      <c r="BE23" s="262"/>
    </row>
    <row r="24" spans="2:71" ht="6.95" customHeight="1">
      <c r="B24" s="19"/>
      <c r="AR24" s="19"/>
      <c r="BE24" s="26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62"/>
    </row>
    <row r="26" spans="2:71" s="1" customFormat="1" ht="25.9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70">
        <f>ROUND(AG54,2)</f>
        <v>0</v>
      </c>
      <c r="AL26" s="271"/>
      <c r="AM26" s="271"/>
      <c r="AN26" s="271"/>
      <c r="AO26" s="271"/>
      <c r="AR26" s="31"/>
      <c r="BE26" s="262"/>
    </row>
    <row r="27" spans="2:71" s="1" customFormat="1" ht="6.95" customHeight="1">
      <c r="B27" s="31"/>
      <c r="AR27" s="31"/>
      <c r="BE27" s="262"/>
    </row>
    <row r="28" spans="2:71" s="1" customFormat="1" ht="12.75">
      <c r="B28" s="31"/>
      <c r="L28" s="272" t="s">
        <v>42</v>
      </c>
      <c r="M28" s="272"/>
      <c r="N28" s="272"/>
      <c r="O28" s="272"/>
      <c r="P28" s="272"/>
      <c r="W28" s="272" t="s">
        <v>43</v>
      </c>
      <c r="X28" s="272"/>
      <c r="Y28" s="272"/>
      <c r="Z28" s="272"/>
      <c r="AA28" s="272"/>
      <c r="AB28" s="272"/>
      <c r="AC28" s="272"/>
      <c r="AD28" s="272"/>
      <c r="AE28" s="272"/>
      <c r="AK28" s="272" t="s">
        <v>44</v>
      </c>
      <c r="AL28" s="272"/>
      <c r="AM28" s="272"/>
      <c r="AN28" s="272"/>
      <c r="AO28" s="272"/>
      <c r="AR28" s="31"/>
      <c r="BE28" s="262"/>
    </row>
    <row r="29" spans="2:71" s="2" customFormat="1" ht="14.45" customHeight="1">
      <c r="B29" s="35"/>
      <c r="D29" s="26" t="s">
        <v>45</v>
      </c>
      <c r="F29" s="26" t="s">
        <v>46</v>
      </c>
      <c r="L29" s="275">
        <v>0.21</v>
      </c>
      <c r="M29" s="274"/>
      <c r="N29" s="274"/>
      <c r="O29" s="274"/>
      <c r="P29" s="274"/>
      <c r="W29" s="273">
        <f>ROUND(AZ54, 2)</f>
        <v>0</v>
      </c>
      <c r="X29" s="274"/>
      <c r="Y29" s="274"/>
      <c r="Z29" s="274"/>
      <c r="AA29" s="274"/>
      <c r="AB29" s="274"/>
      <c r="AC29" s="274"/>
      <c r="AD29" s="274"/>
      <c r="AE29" s="274"/>
      <c r="AK29" s="273">
        <f>ROUND(AV54, 2)</f>
        <v>0</v>
      </c>
      <c r="AL29" s="274"/>
      <c r="AM29" s="274"/>
      <c r="AN29" s="274"/>
      <c r="AO29" s="274"/>
      <c r="AR29" s="35"/>
      <c r="BE29" s="263"/>
    </row>
    <row r="30" spans="2:71" s="2" customFormat="1" ht="14.45" customHeight="1">
      <c r="B30" s="35"/>
      <c r="F30" s="26" t="s">
        <v>47</v>
      </c>
      <c r="L30" s="275">
        <v>0.12</v>
      </c>
      <c r="M30" s="274"/>
      <c r="N30" s="274"/>
      <c r="O30" s="274"/>
      <c r="P30" s="274"/>
      <c r="W30" s="273">
        <f>ROUND(BA54, 2)</f>
        <v>0</v>
      </c>
      <c r="X30" s="274"/>
      <c r="Y30" s="274"/>
      <c r="Z30" s="274"/>
      <c r="AA30" s="274"/>
      <c r="AB30" s="274"/>
      <c r="AC30" s="274"/>
      <c r="AD30" s="274"/>
      <c r="AE30" s="274"/>
      <c r="AK30" s="273">
        <f>ROUND(AW54, 2)</f>
        <v>0</v>
      </c>
      <c r="AL30" s="274"/>
      <c r="AM30" s="274"/>
      <c r="AN30" s="274"/>
      <c r="AO30" s="274"/>
      <c r="AR30" s="35"/>
      <c r="BE30" s="263"/>
    </row>
    <row r="31" spans="2:71" s="2" customFormat="1" ht="14.45" hidden="1" customHeight="1">
      <c r="B31" s="35"/>
      <c r="F31" s="26" t="s">
        <v>48</v>
      </c>
      <c r="L31" s="275">
        <v>0.21</v>
      </c>
      <c r="M31" s="274"/>
      <c r="N31" s="274"/>
      <c r="O31" s="274"/>
      <c r="P31" s="274"/>
      <c r="W31" s="273">
        <f>ROUND(BB54, 2)</f>
        <v>0</v>
      </c>
      <c r="X31" s="274"/>
      <c r="Y31" s="274"/>
      <c r="Z31" s="274"/>
      <c r="AA31" s="274"/>
      <c r="AB31" s="274"/>
      <c r="AC31" s="274"/>
      <c r="AD31" s="274"/>
      <c r="AE31" s="274"/>
      <c r="AK31" s="273">
        <v>0</v>
      </c>
      <c r="AL31" s="274"/>
      <c r="AM31" s="274"/>
      <c r="AN31" s="274"/>
      <c r="AO31" s="274"/>
      <c r="AR31" s="35"/>
      <c r="BE31" s="263"/>
    </row>
    <row r="32" spans="2:71" s="2" customFormat="1" ht="14.45" hidden="1" customHeight="1">
      <c r="B32" s="35"/>
      <c r="F32" s="26" t="s">
        <v>49</v>
      </c>
      <c r="L32" s="275">
        <v>0.12</v>
      </c>
      <c r="M32" s="274"/>
      <c r="N32" s="274"/>
      <c r="O32" s="274"/>
      <c r="P32" s="274"/>
      <c r="W32" s="273">
        <f>ROUND(BC54, 2)</f>
        <v>0</v>
      </c>
      <c r="X32" s="274"/>
      <c r="Y32" s="274"/>
      <c r="Z32" s="274"/>
      <c r="AA32" s="274"/>
      <c r="AB32" s="274"/>
      <c r="AC32" s="274"/>
      <c r="AD32" s="274"/>
      <c r="AE32" s="274"/>
      <c r="AK32" s="273">
        <v>0</v>
      </c>
      <c r="AL32" s="274"/>
      <c r="AM32" s="274"/>
      <c r="AN32" s="274"/>
      <c r="AO32" s="274"/>
      <c r="AR32" s="35"/>
      <c r="BE32" s="263"/>
    </row>
    <row r="33" spans="2:44" s="2" customFormat="1" ht="14.45" hidden="1" customHeight="1">
      <c r="B33" s="35"/>
      <c r="F33" s="26" t="s">
        <v>50</v>
      </c>
      <c r="L33" s="275">
        <v>0</v>
      </c>
      <c r="M33" s="274"/>
      <c r="N33" s="274"/>
      <c r="O33" s="274"/>
      <c r="P33" s="274"/>
      <c r="W33" s="273">
        <f>ROUND(BD54, 2)</f>
        <v>0</v>
      </c>
      <c r="X33" s="274"/>
      <c r="Y33" s="274"/>
      <c r="Z33" s="274"/>
      <c r="AA33" s="274"/>
      <c r="AB33" s="274"/>
      <c r="AC33" s="274"/>
      <c r="AD33" s="274"/>
      <c r="AE33" s="274"/>
      <c r="AK33" s="273">
        <v>0</v>
      </c>
      <c r="AL33" s="274"/>
      <c r="AM33" s="274"/>
      <c r="AN33" s="274"/>
      <c r="AO33" s="274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76" t="s">
        <v>53</v>
      </c>
      <c r="Y35" s="277"/>
      <c r="Z35" s="277"/>
      <c r="AA35" s="277"/>
      <c r="AB35" s="277"/>
      <c r="AC35" s="38"/>
      <c r="AD35" s="38"/>
      <c r="AE35" s="38"/>
      <c r="AF35" s="38"/>
      <c r="AG35" s="38"/>
      <c r="AH35" s="38"/>
      <c r="AI35" s="38"/>
      <c r="AJ35" s="38"/>
      <c r="AK35" s="278">
        <f>SUM(AK26:AK33)</f>
        <v>0</v>
      </c>
      <c r="AL35" s="277"/>
      <c r="AM35" s="277"/>
      <c r="AN35" s="277"/>
      <c r="AO35" s="279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54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24-15</v>
      </c>
      <c r="AR44" s="44"/>
    </row>
    <row r="45" spans="2:44" s="4" customFormat="1" ht="36.950000000000003" customHeight="1">
      <c r="B45" s="45"/>
      <c r="C45" s="46" t="s">
        <v>16</v>
      </c>
      <c r="L45" s="280" t="str">
        <f>K6</f>
        <v>Bělá, LMG Melkov, ř.km 10,715 - 10,764, Knínice u Boskovic, Okrouhlá u Boskovic, oprava profilu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82" t="str">
        <f>IF(AN8= "","",AN8)</f>
        <v>7. 3. 2025</v>
      </c>
      <c r="AN47" s="282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Povodí Moravy, s.p.</v>
      </c>
      <c r="AI49" s="26" t="s">
        <v>33</v>
      </c>
      <c r="AM49" s="283" t="str">
        <f>IF(E17="","",E17)</f>
        <v>Ing. Vít Pučálek</v>
      </c>
      <c r="AN49" s="284"/>
      <c r="AO49" s="284"/>
      <c r="AP49" s="284"/>
      <c r="AR49" s="31"/>
      <c r="AS49" s="285" t="s">
        <v>55</v>
      </c>
      <c r="AT49" s="28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283" t="str">
        <f>IF(E20="","",E20)</f>
        <v>Ing. Vít Pučálek</v>
      </c>
      <c r="AN50" s="284"/>
      <c r="AO50" s="284"/>
      <c r="AP50" s="284"/>
      <c r="AR50" s="31"/>
      <c r="AS50" s="287"/>
      <c r="AT50" s="288"/>
      <c r="BD50" s="52"/>
    </row>
    <row r="51" spans="1:91" s="1" customFormat="1" ht="10.9" customHeight="1">
      <c r="B51" s="31"/>
      <c r="AR51" s="31"/>
      <c r="AS51" s="287"/>
      <c r="AT51" s="288"/>
      <c r="BD51" s="52"/>
    </row>
    <row r="52" spans="1:91" s="1" customFormat="1" ht="29.25" customHeight="1">
      <c r="B52" s="31"/>
      <c r="C52" s="289" t="s">
        <v>56</v>
      </c>
      <c r="D52" s="290"/>
      <c r="E52" s="290"/>
      <c r="F52" s="290"/>
      <c r="G52" s="290"/>
      <c r="H52" s="53"/>
      <c r="I52" s="291" t="s">
        <v>57</v>
      </c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2" t="s">
        <v>58</v>
      </c>
      <c r="AH52" s="290"/>
      <c r="AI52" s="290"/>
      <c r="AJ52" s="290"/>
      <c r="AK52" s="290"/>
      <c r="AL52" s="290"/>
      <c r="AM52" s="290"/>
      <c r="AN52" s="291" t="s">
        <v>59</v>
      </c>
      <c r="AO52" s="290"/>
      <c r="AP52" s="290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6">
        <f>ROUND(SUM(AG55:AG56),2)</f>
        <v>0</v>
      </c>
      <c r="AH54" s="296"/>
      <c r="AI54" s="296"/>
      <c r="AJ54" s="296"/>
      <c r="AK54" s="296"/>
      <c r="AL54" s="296"/>
      <c r="AM54" s="296"/>
      <c r="AN54" s="297">
        <f>SUM(AG54,AT54)</f>
        <v>0</v>
      </c>
      <c r="AO54" s="297"/>
      <c r="AP54" s="297"/>
      <c r="AQ54" s="63" t="s">
        <v>19</v>
      </c>
      <c r="AR54" s="59"/>
      <c r="AS54" s="64">
        <f>ROUND(SUM(AS55:AS56),2)</f>
        <v>0</v>
      </c>
      <c r="AT54" s="65">
        <f>ROUND(SUM(AV54:AW54),2)</f>
        <v>0</v>
      </c>
      <c r="AU54" s="66">
        <f>ROUND(SUM(AU55:AU56),5)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ROUND(SUM(AZ55:AZ56),2)</f>
        <v>0</v>
      </c>
      <c r="BA54" s="65">
        <f>ROUND(SUM(BA55:BA56),2)</f>
        <v>0</v>
      </c>
      <c r="BB54" s="65">
        <f>ROUND(SUM(BB55:BB56),2)</f>
        <v>0</v>
      </c>
      <c r="BC54" s="65">
        <f>ROUND(SUM(BC55:BC56),2)</f>
        <v>0</v>
      </c>
      <c r="BD54" s="67">
        <f>ROUND(SUM(BD55:BD56),2)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19</v>
      </c>
    </row>
    <row r="55" spans="1:91" s="6" customFormat="1" ht="24.75" customHeight="1">
      <c r="A55" s="70" t="s">
        <v>79</v>
      </c>
      <c r="B55" s="71"/>
      <c r="C55" s="72"/>
      <c r="D55" s="295" t="s">
        <v>80</v>
      </c>
      <c r="E55" s="295"/>
      <c r="F55" s="295"/>
      <c r="G55" s="295"/>
      <c r="H55" s="295"/>
      <c r="I55" s="73"/>
      <c r="J55" s="295" t="s">
        <v>81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3">
        <f>'00 - SO 00 VRN - vedlejší...'!J30</f>
        <v>0</v>
      </c>
      <c r="AH55" s="294"/>
      <c r="AI55" s="294"/>
      <c r="AJ55" s="294"/>
      <c r="AK55" s="294"/>
      <c r="AL55" s="294"/>
      <c r="AM55" s="294"/>
      <c r="AN55" s="293">
        <f>SUM(AG55,AT55)</f>
        <v>0</v>
      </c>
      <c r="AO55" s="294"/>
      <c r="AP55" s="294"/>
      <c r="AQ55" s="74" t="s">
        <v>82</v>
      </c>
      <c r="AR55" s="71"/>
      <c r="AS55" s="75">
        <v>0</v>
      </c>
      <c r="AT55" s="76">
        <f>ROUND(SUM(AV55:AW55),2)</f>
        <v>0</v>
      </c>
      <c r="AU55" s="77">
        <f>'00 - SO 00 VRN - vedlejší...'!P80</f>
        <v>0</v>
      </c>
      <c r="AV55" s="76">
        <f>'00 - SO 00 VRN - vedlejší...'!J33</f>
        <v>0</v>
      </c>
      <c r="AW55" s="76">
        <f>'00 - SO 00 VRN - vedlejší...'!J34</f>
        <v>0</v>
      </c>
      <c r="AX55" s="76">
        <f>'00 - SO 00 VRN - vedlejší...'!J35</f>
        <v>0</v>
      </c>
      <c r="AY55" s="76">
        <f>'00 - SO 00 VRN - vedlejší...'!J36</f>
        <v>0</v>
      </c>
      <c r="AZ55" s="76">
        <f>'00 - SO 00 VRN - vedlejší...'!F33</f>
        <v>0</v>
      </c>
      <c r="BA55" s="76">
        <f>'00 - SO 00 VRN - vedlejší...'!F34</f>
        <v>0</v>
      </c>
      <c r="BB55" s="76">
        <f>'00 - SO 00 VRN - vedlejší...'!F35</f>
        <v>0</v>
      </c>
      <c r="BC55" s="76">
        <f>'00 - SO 00 VRN - vedlejší...'!F36</f>
        <v>0</v>
      </c>
      <c r="BD55" s="78">
        <f>'00 - SO 00 VRN - vedlejší...'!F37</f>
        <v>0</v>
      </c>
      <c r="BT55" s="79" t="s">
        <v>83</v>
      </c>
      <c r="BV55" s="79" t="s">
        <v>77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6" customFormat="1" ht="24.75" customHeight="1">
      <c r="A56" s="70" t="s">
        <v>79</v>
      </c>
      <c r="B56" s="71"/>
      <c r="C56" s="72"/>
      <c r="D56" s="295" t="s">
        <v>86</v>
      </c>
      <c r="E56" s="295"/>
      <c r="F56" s="295"/>
      <c r="G56" s="295"/>
      <c r="H56" s="295"/>
      <c r="I56" s="73"/>
      <c r="J56" s="295" t="s">
        <v>87</v>
      </c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3">
        <f>'01 - SO 01 - Bělá, LMG Me...'!J30</f>
        <v>0</v>
      </c>
      <c r="AH56" s="294"/>
      <c r="AI56" s="294"/>
      <c r="AJ56" s="294"/>
      <c r="AK56" s="294"/>
      <c r="AL56" s="294"/>
      <c r="AM56" s="294"/>
      <c r="AN56" s="293">
        <f>SUM(AG56,AT56)</f>
        <v>0</v>
      </c>
      <c r="AO56" s="294"/>
      <c r="AP56" s="294"/>
      <c r="AQ56" s="74" t="s">
        <v>82</v>
      </c>
      <c r="AR56" s="71"/>
      <c r="AS56" s="80">
        <v>0</v>
      </c>
      <c r="AT56" s="81">
        <f>ROUND(SUM(AV56:AW56),2)</f>
        <v>0</v>
      </c>
      <c r="AU56" s="82">
        <f>'01 - SO 01 - Bělá, LMG Me...'!P86</f>
        <v>0</v>
      </c>
      <c r="AV56" s="81">
        <f>'01 - SO 01 - Bělá, LMG Me...'!J33</f>
        <v>0</v>
      </c>
      <c r="AW56" s="81">
        <f>'01 - SO 01 - Bělá, LMG Me...'!J34</f>
        <v>0</v>
      </c>
      <c r="AX56" s="81">
        <f>'01 - SO 01 - Bělá, LMG Me...'!J35</f>
        <v>0</v>
      </c>
      <c r="AY56" s="81">
        <f>'01 - SO 01 - Bělá, LMG Me...'!J36</f>
        <v>0</v>
      </c>
      <c r="AZ56" s="81">
        <f>'01 - SO 01 - Bělá, LMG Me...'!F33</f>
        <v>0</v>
      </c>
      <c r="BA56" s="81">
        <f>'01 - SO 01 - Bělá, LMG Me...'!F34</f>
        <v>0</v>
      </c>
      <c r="BB56" s="81">
        <f>'01 - SO 01 - Bělá, LMG Me...'!F35</f>
        <v>0</v>
      </c>
      <c r="BC56" s="81">
        <f>'01 - SO 01 - Bělá, LMG Me...'!F36</f>
        <v>0</v>
      </c>
      <c r="BD56" s="83">
        <f>'01 - SO 01 - Bělá, LMG Me...'!F37</f>
        <v>0</v>
      </c>
      <c r="BT56" s="79" t="s">
        <v>83</v>
      </c>
      <c r="BV56" s="79" t="s">
        <v>77</v>
      </c>
      <c r="BW56" s="79" t="s">
        <v>88</v>
      </c>
      <c r="BX56" s="79" t="s">
        <v>5</v>
      </c>
      <c r="CL56" s="79" t="s">
        <v>19</v>
      </c>
      <c r="CM56" s="79" t="s">
        <v>85</v>
      </c>
    </row>
    <row r="57" spans="1:91" s="1" customFormat="1" ht="30" customHeight="1">
      <c r="B57" s="31"/>
      <c r="AR57" s="31"/>
    </row>
    <row r="58" spans="1:91" s="1" customFormat="1" ht="6.95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</row>
  </sheetData>
  <sheetProtection algorithmName="SHA-512" hashValue="8Ci0oFZcLD4EQKf82W0RtZ1ZVj8WFUgf7oRxGx9koZEgdVAltOdM5Y6460sJnUm+OruUmTCHSRO2m9qnQQxdQQ==" saltValue="WuOQqsT+qBaYqOc1yaioP3EvwvprjGr+RV6ar3E0UX6HtKLacX/0WnDKu3r5S7c8Fl+5ZNEWP6JurH35s+EXl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0 - SO 00 VRN - vedlejší...'!C2" display="/" xr:uid="{00000000-0004-0000-0000-000000000000}"/>
    <hyperlink ref="A56" location="'01 - SO 01 - Bělá, LMG Me...'!C2" display="/" xr:uid="{00000000-0004-0000-0000-000001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98" t="str">
        <f>'Rekapitulace stavby'!K6</f>
        <v>Bělá, LMG Melkov, ř.km 10,715 - 10,764, Knínice u Boskovic, Okrouhlá u Boskovic, oprava profilu</v>
      </c>
      <c r="F7" s="299"/>
      <c r="G7" s="299"/>
      <c r="H7" s="299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80" t="s">
        <v>91</v>
      </c>
      <c r="F9" s="300"/>
      <c r="G9" s="300"/>
      <c r="H9" s="300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7. 3. 2025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1" t="str">
        <f>'Rekapitulace stavby'!E14</f>
        <v>Vyplň údaj</v>
      </c>
      <c r="F18" s="264"/>
      <c r="G18" s="264"/>
      <c r="H18" s="26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69" t="s">
        <v>19</v>
      </c>
      <c r="F27" s="269"/>
      <c r="G27" s="269"/>
      <c r="H27" s="269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ROUND((SUM(BE80:BE112)),  2)</f>
        <v>0</v>
      </c>
      <c r="I33" s="88">
        <v>0.21</v>
      </c>
      <c r="J33" s="87">
        <f>ROUND(((SUM(BE80:BE112))*I33),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ROUND((SUM(BF80:BF112)),  2)</f>
        <v>0</v>
      </c>
      <c r="I34" s="88">
        <v>0.12</v>
      </c>
      <c r="J34" s="87">
        <f>ROUND(((SUM(BF80:BF112))*I34),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ROUND((SUM(BG80:BG112)),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ROUND((SUM(BH80:BH112)),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ROUND((SUM(BI80:BI112)),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92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26.25" customHeight="1">
      <c r="B48" s="31"/>
      <c r="E48" s="298" t="str">
        <f>E7</f>
        <v>Bělá, LMG Melkov, ř.km 10,715 - 10,764, Knínice u Boskovic, Okrouhlá u Boskovic, oprava profilu</v>
      </c>
      <c r="F48" s="299"/>
      <c r="G48" s="299"/>
      <c r="H48" s="299"/>
      <c r="L48" s="31"/>
    </row>
    <row r="49" spans="2:47" s="1" customFormat="1" ht="12" customHeight="1">
      <c r="B49" s="31"/>
      <c r="C49" s="26" t="s">
        <v>90</v>
      </c>
      <c r="L49" s="31"/>
    </row>
    <row r="50" spans="2:47" s="1" customFormat="1" ht="16.5" customHeight="1">
      <c r="B50" s="31"/>
      <c r="E50" s="280" t="str">
        <f>E9</f>
        <v>00 - SO 00 VRN - vedlejší rozpočtové náklady</v>
      </c>
      <c r="F50" s="300"/>
      <c r="G50" s="300"/>
      <c r="H50" s="300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7. 3. 2025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93</v>
      </c>
      <c r="D57" s="89"/>
      <c r="E57" s="89"/>
      <c r="F57" s="89"/>
      <c r="G57" s="89"/>
      <c r="H57" s="89"/>
      <c r="I57" s="89"/>
      <c r="J57" s="96" t="s">
        <v>94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J80</f>
        <v>0</v>
      </c>
      <c r="L59" s="31"/>
      <c r="AU59" s="16" t="s">
        <v>95</v>
      </c>
    </row>
    <row r="60" spans="2:47" s="8" customFormat="1" ht="24.95" customHeight="1">
      <c r="B60" s="98"/>
      <c r="D60" s="99" t="s">
        <v>96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97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26.25" customHeight="1">
      <c r="B70" s="31"/>
      <c r="E70" s="298" t="str">
        <f>E7</f>
        <v>Bělá, LMG Melkov, ř.km 10,715 - 10,764, Knínice u Boskovic, Okrouhlá u Boskovic, oprava profilu</v>
      </c>
      <c r="F70" s="299"/>
      <c r="G70" s="299"/>
      <c r="H70" s="299"/>
      <c r="L70" s="31"/>
    </row>
    <row r="71" spans="2:63" s="1" customFormat="1" ht="12" customHeight="1">
      <c r="B71" s="31"/>
      <c r="C71" s="26" t="s">
        <v>90</v>
      </c>
      <c r="L71" s="31"/>
    </row>
    <row r="72" spans="2:63" s="1" customFormat="1" ht="16.5" customHeight="1">
      <c r="B72" s="31"/>
      <c r="E72" s="280" t="str">
        <f>E9</f>
        <v>00 - SO 00 VRN - vedlejší rozpočtové náklady</v>
      </c>
      <c r="F72" s="300"/>
      <c r="G72" s="300"/>
      <c r="H72" s="300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 xml:space="preserve"> </v>
      </c>
      <c r="I74" s="26" t="s">
        <v>23</v>
      </c>
      <c r="J74" s="48" t="str">
        <f>IF(J12="","",J12)</f>
        <v>7. 3. 2025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>Povodí Moravy, s.p.</v>
      </c>
      <c r="I76" s="26" t="s">
        <v>33</v>
      </c>
      <c r="J76" s="29" t="str">
        <f>E21</f>
        <v>Ing. Vít Pučálek</v>
      </c>
      <c r="L76" s="31"/>
    </row>
    <row r="77" spans="2:63" s="1" customFormat="1" ht="15.2" customHeight="1">
      <c r="B77" s="31"/>
      <c r="C77" s="26" t="s">
        <v>31</v>
      </c>
      <c r="F77" s="24" t="str">
        <f>IF(E18="","",E18)</f>
        <v>Vyplň údaj</v>
      </c>
      <c r="I77" s="26" t="s">
        <v>38</v>
      </c>
      <c r="J77" s="29" t="str">
        <f>E24</f>
        <v>Ing. Vít Pučálek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98</v>
      </c>
      <c r="D79" s="104" t="s">
        <v>60</v>
      </c>
      <c r="E79" s="104" t="s">
        <v>56</v>
      </c>
      <c r="F79" s="104" t="s">
        <v>57</v>
      </c>
      <c r="G79" s="104" t="s">
        <v>99</v>
      </c>
      <c r="H79" s="104" t="s">
        <v>100</v>
      </c>
      <c r="I79" s="104" t="s">
        <v>101</v>
      </c>
      <c r="J79" s="105" t="s">
        <v>94</v>
      </c>
      <c r="K79" s="106" t="s">
        <v>102</v>
      </c>
      <c r="L79" s="102"/>
      <c r="M79" s="55" t="s">
        <v>19</v>
      </c>
      <c r="N79" s="56" t="s">
        <v>45</v>
      </c>
      <c r="O79" s="56" t="s">
        <v>103</v>
      </c>
      <c r="P79" s="56" t="s">
        <v>104</v>
      </c>
      <c r="Q79" s="56" t="s">
        <v>105</v>
      </c>
      <c r="R79" s="56" t="s">
        <v>106</v>
      </c>
      <c r="S79" s="56" t="s">
        <v>107</v>
      </c>
      <c r="T79" s="57" t="s">
        <v>108</v>
      </c>
    </row>
    <row r="80" spans="2:63" s="1" customFormat="1" ht="22.9" customHeight="1">
      <c r="B80" s="31"/>
      <c r="C80" s="60" t="s">
        <v>109</v>
      </c>
      <c r="J80" s="107">
        <f>BK80</f>
        <v>0</v>
      </c>
      <c r="L80" s="31"/>
      <c r="M80" s="58"/>
      <c r="N80" s="49"/>
      <c r="O80" s="49"/>
      <c r="P80" s="108">
        <f>P81</f>
        <v>0</v>
      </c>
      <c r="Q80" s="49"/>
      <c r="R80" s="108">
        <f>R81</f>
        <v>0</v>
      </c>
      <c r="S80" s="49"/>
      <c r="T80" s="109">
        <f>T81</f>
        <v>0</v>
      </c>
      <c r="AT80" s="16" t="s">
        <v>74</v>
      </c>
      <c r="AU80" s="16" t="s">
        <v>95</v>
      </c>
      <c r="BK80" s="110">
        <f>BK81</f>
        <v>0</v>
      </c>
    </row>
    <row r="81" spans="2:65" s="10" customFormat="1" ht="25.9" customHeight="1">
      <c r="B81" s="111"/>
      <c r="D81" s="112" t="s">
        <v>74</v>
      </c>
      <c r="E81" s="113" t="s">
        <v>110</v>
      </c>
      <c r="F81" s="113" t="s">
        <v>111</v>
      </c>
      <c r="I81" s="114"/>
      <c r="J81" s="115">
        <f>BK81</f>
        <v>0</v>
      </c>
      <c r="L81" s="111"/>
      <c r="M81" s="116"/>
      <c r="P81" s="117">
        <f>SUM(P82:P112)</f>
        <v>0</v>
      </c>
      <c r="R81" s="117">
        <f>SUM(R82:R112)</f>
        <v>0</v>
      </c>
      <c r="T81" s="118">
        <f>SUM(T82:T112)</f>
        <v>0</v>
      </c>
      <c r="AR81" s="112" t="s">
        <v>112</v>
      </c>
      <c r="AT81" s="119" t="s">
        <v>74</v>
      </c>
      <c r="AU81" s="119" t="s">
        <v>75</v>
      </c>
      <c r="AY81" s="112" t="s">
        <v>113</v>
      </c>
      <c r="BK81" s="120">
        <f>SUM(BK82:BK112)</f>
        <v>0</v>
      </c>
    </row>
    <row r="82" spans="2:65" s="1" customFormat="1" ht="21.75" customHeight="1">
      <c r="B82" s="31"/>
      <c r="C82" s="121" t="s">
        <v>83</v>
      </c>
      <c r="D82" s="121" t="s">
        <v>114</v>
      </c>
      <c r="E82" s="122" t="s">
        <v>115</v>
      </c>
      <c r="F82" s="123" t="s">
        <v>116</v>
      </c>
      <c r="G82" s="124" t="s">
        <v>117</v>
      </c>
      <c r="H82" s="125">
        <v>1</v>
      </c>
      <c r="I82" s="126"/>
      <c r="J82" s="127">
        <f>ROUND(I82*H82,2)</f>
        <v>0</v>
      </c>
      <c r="K82" s="128"/>
      <c r="L82" s="31"/>
      <c r="M82" s="129" t="s">
        <v>19</v>
      </c>
      <c r="N82" s="130" t="s">
        <v>46</v>
      </c>
      <c r="P82" s="131">
        <f>O82*H82</f>
        <v>0</v>
      </c>
      <c r="Q82" s="131">
        <v>0</v>
      </c>
      <c r="R82" s="131">
        <f>Q82*H82</f>
        <v>0</v>
      </c>
      <c r="S82" s="131">
        <v>0</v>
      </c>
      <c r="T82" s="132">
        <f>S82*H82</f>
        <v>0</v>
      </c>
      <c r="AR82" s="133" t="s">
        <v>118</v>
      </c>
      <c r="AT82" s="133" t="s">
        <v>114</v>
      </c>
      <c r="AU82" s="133" t="s">
        <v>83</v>
      </c>
      <c r="AY82" s="16" t="s">
        <v>113</v>
      </c>
      <c r="BE82" s="134">
        <f>IF(N82="základní",J82,0)</f>
        <v>0</v>
      </c>
      <c r="BF82" s="134">
        <f>IF(N82="snížená",J82,0)</f>
        <v>0</v>
      </c>
      <c r="BG82" s="134">
        <f>IF(N82="zákl. přenesená",J82,0)</f>
        <v>0</v>
      </c>
      <c r="BH82" s="134">
        <f>IF(N82="sníž. přenesená",J82,0)</f>
        <v>0</v>
      </c>
      <c r="BI82" s="134">
        <f>IF(N82="nulová",J82,0)</f>
        <v>0</v>
      </c>
      <c r="BJ82" s="16" t="s">
        <v>83</v>
      </c>
      <c r="BK82" s="134">
        <f>ROUND(I82*H82,2)</f>
        <v>0</v>
      </c>
      <c r="BL82" s="16" t="s">
        <v>118</v>
      </c>
      <c r="BM82" s="133" t="s">
        <v>119</v>
      </c>
    </row>
    <row r="83" spans="2:65" s="1" customFormat="1" ht="11.25">
      <c r="B83" s="31"/>
      <c r="D83" s="135" t="s">
        <v>120</v>
      </c>
      <c r="F83" s="136" t="s">
        <v>116</v>
      </c>
      <c r="I83" s="137"/>
      <c r="L83" s="31"/>
      <c r="M83" s="138"/>
      <c r="T83" s="52"/>
      <c r="AT83" s="16" t="s">
        <v>120</v>
      </c>
      <c r="AU83" s="16" t="s">
        <v>83</v>
      </c>
    </row>
    <row r="84" spans="2:65" s="1" customFormat="1" ht="29.25">
      <c r="B84" s="31"/>
      <c r="D84" s="135" t="s">
        <v>121</v>
      </c>
      <c r="F84" s="139" t="s">
        <v>122</v>
      </c>
      <c r="I84" s="137"/>
      <c r="L84" s="31"/>
      <c r="M84" s="138"/>
      <c r="T84" s="52"/>
      <c r="AT84" s="16" t="s">
        <v>121</v>
      </c>
      <c r="AU84" s="16" t="s">
        <v>83</v>
      </c>
    </row>
    <row r="85" spans="2:65" s="1" customFormat="1" ht="16.5" customHeight="1">
      <c r="B85" s="31"/>
      <c r="C85" s="121" t="s">
        <v>85</v>
      </c>
      <c r="D85" s="121" t="s">
        <v>114</v>
      </c>
      <c r="E85" s="122" t="s">
        <v>123</v>
      </c>
      <c r="F85" s="123" t="s">
        <v>124</v>
      </c>
      <c r="G85" s="124" t="s">
        <v>117</v>
      </c>
      <c r="H85" s="125">
        <v>1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46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118</v>
      </c>
      <c r="AT85" s="133" t="s">
        <v>114</v>
      </c>
      <c r="AU85" s="133" t="s">
        <v>83</v>
      </c>
      <c r="AY85" s="16" t="s">
        <v>113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83</v>
      </c>
      <c r="BK85" s="134">
        <f>ROUND(I85*H85,2)</f>
        <v>0</v>
      </c>
      <c r="BL85" s="16" t="s">
        <v>118</v>
      </c>
      <c r="BM85" s="133" t="s">
        <v>125</v>
      </c>
    </row>
    <row r="86" spans="2:65" s="1" customFormat="1" ht="11.25">
      <c r="B86" s="31"/>
      <c r="D86" s="135" t="s">
        <v>120</v>
      </c>
      <c r="F86" s="136" t="s">
        <v>124</v>
      </c>
      <c r="I86" s="137"/>
      <c r="L86" s="31"/>
      <c r="M86" s="138"/>
      <c r="T86" s="52"/>
      <c r="AT86" s="16" t="s">
        <v>120</v>
      </c>
      <c r="AU86" s="16" t="s">
        <v>83</v>
      </c>
    </row>
    <row r="87" spans="2:65" s="1" customFormat="1" ht="117">
      <c r="B87" s="31"/>
      <c r="D87" s="135" t="s">
        <v>121</v>
      </c>
      <c r="F87" s="139" t="s">
        <v>126</v>
      </c>
      <c r="I87" s="137"/>
      <c r="L87" s="31"/>
      <c r="M87" s="138"/>
      <c r="T87" s="52"/>
      <c r="AT87" s="16" t="s">
        <v>121</v>
      </c>
      <c r="AU87" s="16" t="s">
        <v>83</v>
      </c>
    </row>
    <row r="88" spans="2:65" s="1" customFormat="1" ht="16.5" customHeight="1">
      <c r="B88" s="31"/>
      <c r="C88" s="121" t="s">
        <v>127</v>
      </c>
      <c r="D88" s="121" t="s">
        <v>114</v>
      </c>
      <c r="E88" s="122" t="s">
        <v>128</v>
      </c>
      <c r="F88" s="123" t="s">
        <v>129</v>
      </c>
      <c r="G88" s="124" t="s">
        <v>117</v>
      </c>
      <c r="H88" s="125">
        <v>1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46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118</v>
      </c>
      <c r="AT88" s="133" t="s">
        <v>114</v>
      </c>
      <c r="AU88" s="133" t="s">
        <v>83</v>
      </c>
      <c r="AY88" s="16" t="s">
        <v>113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83</v>
      </c>
      <c r="BK88" s="134">
        <f>ROUND(I88*H88,2)</f>
        <v>0</v>
      </c>
      <c r="BL88" s="16" t="s">
        <v>118</v>
      </c>
      <c r="BM88" s="133" t="s">
        <v>130</v>
      </c>
    </row>
    <row r="89" spans="2:65" s="1" customFormat="1" ht="11.25">
      <c r="B89" s="31"/>
      <c r="D89" s="135" t="s">
        <v>120</v>
      </c>
      <c r="F89" s="136" t="s">
        <v>129</v>
      </c>
      <c r="I89" s="137"/>
      <c r="L89" s="31"/>
      <c r="M89" s="138"/>
      <c r="T89" s="52"/>
      <c r="AT89" s="16" t="s">
        <v>120</v>
      </c>
      <c r="AU89" s="16" t="s">
        <v>83</v>
      </c>
    </row>
    <row r="90" spans="2:65" s="1" customFormat="1" ht="68.25">
      <c r="B90" s="31"/>
      <c r="D90" s="135" t="s">
        <v>121</v>
      </c>
      <c r="F90" s="139" t="s">
        <v>131</v>
      </c>
      <c r="I90" s="137"/>
      <c r="L90" s="31"/>
      <c r="M90" s="138"/>
      <c r="T90" s="52"/>
      <c r="AT90" s="16" t="s">
        <v>121</v>
      </c>
      <c r="AU90" s="16" t="s">
        <v>83</v>
      </c>
    </row>
    <row r="91" spans="2:65" s="1" customFormat="1" ht="16.5" customHeight="1">
      <c r="B91" s="31"/>
      <c r="C91" s="121" t="s">
        <v>118</v>
      </c>
      <c r="D91" s="121" t="s">
        <v>114</v>
      </c>
      <c r="E91" s="122" t="s">
        <v>132</v>
      </c>
      <c r="F91" s="123" t="s">
        <v>133</v>
      </c>
      <c r="G91" s="124" t="s">
        <v>117</v>
      </c>
      <c r="H91" s="125">
        <v>1</v>
      </c>
      <c r="I91" s="126"/>
      <c r="J91" s="127">
        <f>ROUND(I91*H91,2)</f>
        <v>0</v>
      </c>
      <c r="K91" s="128"/>
      <c r="L91" s="31"/>
      <c r="M91" s="129" t="s">
        <v>19</v>
      </c>
      <c r="N91" s="130" t="s">
        <v>46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2">
        <f>S91*H91</f>
        <v>0</v>
      </c>
      <c r="AR91" s="133" t="s">
        <v>118</v>
      </c>
      <c r="AT91" s="133" t="s">
        <v>114</v>
      </c>
      <c r="AU91" s="133" t="s">
        <v>83</v>
      </c>
      <c r="AY91" s="16" t="s">
        <v>113</v>
      </c>
      <c r="BE91" s="134">
        <f>IF(N91="základní",J91,0)</f>
        <v>0</v>
      </c>
      <c r="BF91" s="134">
        <f>IF(N91="snížená",J91,0)</f>
        <v>0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6" t="s">
        <v>83</v>
      </c>
      <c r="BK91" s="134">
        <f>ROUND(I91*H91,2)</f>
        <v>0</v>
      </c>
      <c r="BL91" s="16" t="s">
        <v>118</v>
      </c>
      <c r="BM91" s="133" t="s">
        <v>134</v>
      </c>
    </row>
    <row r="92" spans="2:65" s="1" customFormat="1" ht="11.25">
      <c r="B92" s="31"/>
      <c r="D92" s="135" t="s">
        <v>120</v>
      </c>
      <c r="F92" s="136" t="s">
        <v>133</v>
      </c>
      <c r="I92" s="137"/>
      <c r="L92" s="31"/>
      <c r="M92" s="138"/>
      <c r="T92" s="52"/>
      <c r="AT92" s="16" t="s">
        <v>120</v>
      </c>
      <c r="AU92" s="16" t="s">
        <v>83</v>
      </c>
    </row>
    <row r="93" spans="2:65" s="1" customFormat="1" ht="39">
      <c r="B93" s="31"/>
      <c r="D93" s="135" t="s">
        <v>121</v>
      </c>
      <c r="F93" s="139" t="s">
        <v>135</v>
      </c>
      <c r="I93" s="137"/>
      <c r="L93" s="31"/>
      <c r="M93" s="138"/>
      <c r="T93" s="52"/>
      <c r="AT93" s="16" t="s">
        <v>121</v>
      </c>
      <c r="AU93" s="16" t="s">
        <v>83</v>
      </c>
    </row>
    <row r="94" spans="2:65" s="1" customFormat="1" ht="16.5" customHeight="1">
      <c r="B94" s="31"/>
      <c r="C94" s="121" t="s">
        <v>112</v>
      </c>
      <c r="D94" s="121" t="s">
        <v>114</v>
      </c>
      <c r="E94" s="122" t="s">
        <v>136</v>
      </c>
      <c r="F94" s="123" t="s">
        <v>137</v>
      </c>
      <c r="G94" s="124" t="s">
        <v>117</v>
      </c>
      <c r="H94" s="125">
        <v>1</v>
      </c>
      <c r="I94" s="126"/>
      <c r="J94" s="127">
        <f>ROUND(I94*H94,2)</f>
        <v>0</v>
      </c>
      <c r="K94" s="128"/>
      <c r="L94" s="31"/>
      <c r="M94" s="129" t="s">
        <v>19</v>
      </c>
      <c r="N94" s="130" t="s">
        <v>46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2">
        <f>S94*H94</f>
        <v>0</v>
      </c>
      <c r="AR94" s="133" t="s">
        <v>118</v>
      </c>
      <c r="AT94" s="133" t="s">
        <v>114</v>
      </c>
      <c r="AU94" s="133" t="s">
        <v>83</v>
      </c>
      <c r="AY94" s="16" t="s">
        <v>113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83</v>
      </c>
      <c r="BK94" s="134">
        <f>ROUND(I94*H94,2)</f>
        <v>0</v>
      </c>
      <c r="BL94" s="16" t="s">
        <v>118</v>
      </c>
      <c r="BM94" s="133" t="s">
        <v>138</v>
      </c>
    </row>
    <row r="95" spans="2:65" s="1" customFormat="1" ht="11.25">
      <c r="B95" s="31"/>
      <c r="D95" s="135" t="s">
        <v>120</v>
      </c>
      <c r="F95" s="136" t="s">
        <v>137</v>
      </c>
      <c r="I95" s="137"/>
      <c r="L95" s="31"/>
      <c r="M95" s="138"/>
      <c r="T95" s="52"/>
      <c r="AT95" s="16" t="s">
        <v>120</v>
      </c>
      <c r="AU95" s="16" t="s">
        <v>83</v>
      </c>
    </row>
    <row r="96" spans="2:65" s="1" customFormat="1" ht="39">
      <c r="B96" s="31"/>
      <c r="D96" s="135" t="s">
        <v>121</v>
      </c>
      <c r="F96" s="139" t="s">
        <v>139</v>
      </c>
      <c r="I96" s="137"/>
      <c r="L96" s="31"/>
      <c r="M96" s="138"/>
      <c r="T96" s="52"/>
      <c r="AT96" s="16" t="s">
        <v>121</v>
      </c>
      <c r="AU96" s="16" t="s">
        <v>83</v>
      </c>
    </row>
    <row r="97" spans="2:65" s="1" customFormat="1" ht="16.5" customHeight="1">
      <c r="B97" s="31"/>
      <c r="C97" s="121" t="s">
        <v>140</v>
      </c>
      <c r="D97" s="121" t="s">
        <v>114</v>
      </c>
      <c r="E97" s="122" t="s">
        <v>141</v>
      </c>
      <c r="F97" s="123" t="s">
        <v>142</v>
      </c>
      <c r="G97" s="124" t="s">
        <v>117</v>
      </c>
      <c r="H97" s="125">
        <v>1</v>
      </c>
      <c r="I97" s="126"/>
      <c r="J97" s="127">
        <f>ROUND(I97*H97,2)</f>
        <v>0</v>
      </c>
      <c r="K97" s="128"/>
      <c r="L97" s="31"/>
      <c r="M97" s="129" t="s">
        <v>19</v>
      </c>
      <c r="N97" s="130" t="s">
        <v>46</v>
      </c>
      <c r="P97" s="131">
        <f>O97*H97</f>
        <v>0</v>
      </c>
      <c r="Q97" s="131">
        <v>0</v>
      </c>
      <c r="R97" s="131">
        <f>Q97*H97</f>
        <v>0</v>
      </c>
      <c r="S97" s="131">
        <v>0</v>
      </c>
      <c r="T97" s="132">
        <f>S97*H97</f>
        <v>0</v>
      </c>
      <c r="AR97" s="133" t="s">
        <v>118</v>
      </c>
      <c r="AT97" s="133" t="s">
        <v>114</v>
      </c>
      <c r="AU97" s="133" t="s">
        <v>83</v>
      </c>
      <c r="AY97" s="16" t="s">
        <v>113</v>
      </c>
      <c r="BE97" s="134">
        <f>IF(N97="základní",J97,0)</f>
        <v>0</v>
      </c>
      <c r="BF97" s="134">
        <f>IF(N97="snížená",J97,0)</f>
        <v>0</v>
      </c>
      <c r="BG97" s="134">
        <f>IF(N97="zákl. přenesená",J97,0)</f>
        <v>0</v>
      </c>
      <c r="BH97" s="134">
        <f>IF(N97="sníž. přenesená",J97,0)</f>
        <v>0</v>
      </c>
      <c r="BI97" s="134">
        <f>IF(N97="nulová",J97,0)</f>
        <v>0</v>
      </c>
      <c r="BJ97" s="16" t="s">
        <v>83</v>
      </c>
      <c r="BK97" s="134">
        <f>ROUND(I97*H97,2)</f>
        <v>0</v>
      </c>
      <c r="BL97" s="16" t="s">
        <v>118</v>
      </c>
      <c r="BM97" s="133" t="s">
        <v>143</v>
      </c>
    </row>
    <row r="98" spans="2:65" s="1" customFormat="1" ht="11.25">
      <c r="B98" s="31"/>
      <c r="D98" s="135" t="s">
        <v>120</v>
      </c>
      <c r="F98" s="136" t="s">
        <v>142</v>
      </c>
      <c r="I98" s="137"/>
      <c r="L98" s="31"/>
      <c r="M98" s="138"/>
      <c r="T98" s="52"/>
      <c r="AT98" s="16" t="s">
        <v>120</v>
      </c>
      <c r="AU98" s="16" t="s">
        <v>83</v>
      </c>
    </row>
    <row r="99" spans="2:65" s="1" customFormat="1" ht="58.5">
      <c r="B99" s="31"/>
      <c r="D99" s="135" t="s">
        <v>121</v>
      </c>
      <c r="F99" s="139" t="s">
        <v>144</v>
      </c>
      <c r="I99" s="137"/>
      <c r="L99" s="31"/>
      <c r="M99" s="138"/>
      <c r="T99" s="52"/>
      <c r="AT99" s="16" t="s">
        <v>121</v>
      </c>
      <c r="AU99" s="16" t="s">
        <v>83</v>
      </c>
    </row>
    <row r="100" spans="2:65" s="1" customFormat="1" ht="21.75" customHeight="1">
      <c r="B100" s="31"/>
      <c r="C100" s="121" t="s">
        <v>145</v>
      </c>
      <c r="D100" s="121" t="s">
        <v>114</v>
      </c>
      <c r="E100" s="122" t="s">
        <v>146</v>
      </c>
      <c r="F100" s="123" t="s">
        <v>147</v>
      </c>
      <c r="G100" s="124" t="s">
        <v>117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46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118</v>
      </c>
      <c r="AT100" s="133" t="s">
        <v>114</v>
      </c>
      <c r="AU100" s="133" t="s">
        <v>83</v>
      </c>
      <c r="AY100" s="16" t="s">
        <v>113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83</v>
      </c>
      <c r="BK100" s="134">
        <f>ROUND(I100*H100,2)</f>
        <v>0</v>
      </c>
      <c r="BL100" s="16" t="s">
        <v>118</v>
      </c>
      <c r="BM100" s="133" t="s">
        <v>148</v>
      </c>
    </row>
    <row r="101" spans="2:65" s="1" customFormat="1" ht="11.25">
      <c r="B101" s="31"/>
      <c r="D101" s="135" t="s">
        <v>120</v>
      </c>
      <c r="F101" s="136" t="s">
        <v>147</v>
      </c>
      <c r="I101" s="137"/>
      <c r="L101" s="31"/>
      <c r="M101" s="138"/>
      <c r="T101" s="52"/>
      <c r="AT101" s="16" t="s">
        <v>120</v>
      </c>
      <c r="AU101" s="16" t="s">
        <v>83</v>
      </c>
    </row>
    <row r="102" spans="2:65" s="1" customFormat="1" ht="29.25">
      <c r="B102" s="31"/>
      <c r="D102" s="135" t="s">
        <v>121</v>
      </c>
      <c r="F102" s="139" t="s">
        <v>149</v>
      </c>
      <c r="I102" s="137"/>
      <c r="L102" s="31"/>
      <c r="M102" s="138"/>
      <c r="T102" s="52"/>
      <c r="AT102" s="16" t="s">
        <v>121</v>
      </c>
      <c r="AU102" s="16" t="s">
        <v>83</v>
      </c>
    </row>
    <row r="103" spans="2:65" s="1" customFormat="1" ht="24.2" customHeight="1">
      <c r="B103" s="31"/>
      <c r="C103" s="121" t="s">
        <v>150</v>
      </c>
      <c r="D103" s="121" t="s">
        <v>114</v>
      </c>
      <c r="E103" s="122" t="s">
        <v>151</v>
      </c>
      <c r="F103" s="123" t="s">
        <v>152</v>
      </c>
      <c r="G103" s="124" t="s">
        <v>117</v>
      </c>
      <c r="H103" s="125">
        <v>1</v>
      </c>
      <c r="I103" s="126"/>
      <c r="J103" s="127">
        <f>ROUND(I103*H103,2)</f>
        <v>0</v>
      </c>
      <c r="K103" s="128"/>
      <c r="L103" s="31"/>
      <c r="M103" s="129" t="s">
        <v>19</v>
      </c>
      <c r="N103" s="130" t="s">
        <v>46</v>
      </c>
      <c r="P103" s="131">
        <f>O103*H103</f>
        <v>0</v>
      </c>
      <c r="Q103" s="131">
        <v>0</v>
      </c>
      <c r="R103" s="131">
        <f>Q103*H103</f>
        <v>0</v>
      </c>
      <c r="S103" s="131">
        <v>0</v>
      </c>
      <c r="T103" s="132">
        <f>S103*H103</f>
        <v>0</v>
      </c>
      <c r="AR103" s="133" t="s">
        <v>118</v>
      </c>
      <c r="AT103" s="133" t="s">
        <v>114</v>
      </c>
      <c r="AU103" s="133" t="s">
        <v>83</v>
      </c>
      <c r="AY103" s="16" t="s">
        <v>113</v>
      </c>
      <c r="BE103" s="134">
        <f>IF(N103="základní",J103,0)</f>
        <v>0</v>
      </c>
      <c r="BF103" s="134">
        <f>IF(N103="snížená",J103,0)</f>
        <v>0</v>
      </c>
      <c r="BG103" s="134">
        <f>IF(N103="zákl. přenesená",J103,0)</f>
        <v>0</v>
      </c>
      <c r="BH103" s="134">
        <f>IF(N103="sníž. přenesená",J103,0)</f>
        <v>0</v>
      </c>
      <c r="BI103" s="134">
        <f>IF(N103="nulová",J103,0)</f>
        <v>0</v>
      </c>
      <c r="BJ103" s="16" t="s">
        <v>83</v>
      </c>
      <c r="BK103" s="134">
        <f>ROUND(I103*H103,2)</f>
        <v>0</v>
      </c>
      <c r="BL103" s="16" t="s">
        <v>118</v>
      </c>
      <c r="BM103" s="133" t="s">
        <v>153</v>
      </c>
    </row>
    <row r="104" spans="2:65" s="1" customFormat="1" ht="11.25">
      <c r="B104" s="31"/>
      <c r="D104" s="135" t="s">
        <v>120</v>
      </c>
      <c r="F104" s="136" t="s">
        <v>152</v>
      </c>
      <c r="I104" s="137"/>
      <c r="L104" s="31"/>
      <c r="M104" s="138"/>
      <c r="T104" s="52"/>
      <c r="AT104" s="16" t="s">
        <v>120</v>
      </c>
      <c r="AU104" s="16" t="s">
        <v>83</v>
      </c>
    </row>
    <row r="105" spans="2:65" s="1" customFormat="1" ht="24.2" customHeight="1">
      <c r="B105" s="31"/>
      <c r="C105" s="121" t="s">
        <v>8</v>
      </c>
      <c r="D105" s="121" t="s">
        <v>114</v>
      </c>
      <c r="E105" s="122" t="s">
        <v>154</v>
      </c>
      <c r="F105" s="123" t="s">
        <v>155</v>
      </c>
      <c r="G105" s="124" t="s">
        <v>117</v>
      </c>
      <c r="H105" s="125">
        <v>1</v>
      </c>
      <c r="I105" s="126"/>
      <c r="J105" s="127">
        <f>ROUND(I105*H105,2)</f>
        <v>0</v>
      </c>
      <c r="K105" s="128"/>
      <c r="L105" s="31"/>
      <c r="M105" s="129" t="s">
        <v>19</v>
      </c>
      <c r="N105" s="130" t="s">
        <v>46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118</v>
      </c>
      <c r="AT105" s="133" t="s">
        <v>114</v>
      </c>
      <c r="AU105" s="133" t="s">
        <v>83</v>
      </c>
      <c r="AY105" s="16" t="s">
        <v>113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83</v>
      </c>
      <c r="BK105" s="134">
        <f>ROUND(I105*H105,2)</f>
        <v>0</v>
      </c>
      <c r="BL105" s="16" t="s">
        <v>118</v>
      </c>
      <c r="BM105" s="133" t="s">
        <v>156</v>
      </c>
    </row>
    <row r="106" spans="2:65" s="1" customFormat="1" ht="19.5">
      <c r="B106" s="31"/>
      <c r="D106" s="135" t="s">
        <v>120</v>
      </c>
      <c r="F106" s="136" t="s">
        <v>155</v>
      </c>
      <c r="I106" s="137"/>
      <c r="L106" s="31"/>
      <c r="M106" s="138"/>
      <c r="T106" s="52"/>
      <c r="AT106" s="16" t="s">
        <v>120</v>
      </c>
      <c r="AU106" s="16" t="s">
        <v>83</v>
      </c>
    </row>
    <row r="107" spans="2:65" s="1" customFormat="1" ht="24.2" customHeight="1">
      <c r="B107" s="31"/>
      <c r="C107" s="121" t="s">
        <v>157</v>
      </c>
      <c r="D107" s="121" t="s">
        <v>114</v>
      </c>
      <c r="E107" s="122" t="s">
        <v>158</v>
      </c>
      <c r="F107" s="123" t="s">
        <v>159</v>
      </c>
      <c r="G107" s="124" t="s">
        <v>117</v>
      </c>
      <c r="H107" s="125">
        <v>1</v>
      </c>
      <c r="I107" s="126"/>
      <c r="J107" s="127">
        <f>ROUND(I107*H107,2)</f>
        <v>0</v>
      </c>
      <c r="K107" s="128"/>
      <c r="L107" s="31"/>
      <c r="M107" s="129" t="s">
        <v>19</v>
      </c>
      <c r="N107" s="130" t="s">
        <v>46</v>
      </c>
      <c r="P107" s="131">
        <f>O107*H107</f>
        <v>0</v>
      </c>
      <c r="Q107" s="131">
        <v>0</v>
      </c>
      <c r="R107" s="131">
        <f>Q107*H107</f>
        <v>0</v>
      </c>
      <c r="S107" s="131">
        <v>0</v>
      </c>
      <c r="T107" s="132">
        <f>S107*H107</f>
        <v>0</v>
      </c>
      <c r="AR107" s="133" t="s">
        <v>118</v>
      </c>
      <c r="AT107" s="133" t="s">
        <v>114</v>
      </c>
      <c r="AU107" s="133" t="s">
        <v>83</v>
      </c>
      <c r="AY107" s="16" t="s">
        <v>113</v>
      </c>
      <c r="BE107" s="134">
        <f>IF(N107="základní",J107,0)</f>
        <v>0</v>
      </c>
      <c r="BF107" s="134">
        <f>IF(N107="snížená",J107,0)</f>
        <v>0</v>
      </c>
      <c r="BG107" s="134">
        <f>IF(N107="zákl. přenesená",J107,0)</f>
        <v>0</v>
      </c>
      <c r="BH107" s="134">
        <f>IF(N107="sníž. přenesená",J107,0)</f>
        <v>0</v>
      </c>
      <c r="BI107" s="134">
        <f>IF(N107="nulová",J107,0)</f>
        <v>0</v>
      </c>
      <c r="BJ107" s="16" t="s">
        <v>83</v>
      </c>
      <c r="BK107" s="134">
        <f>ROUND(I107*H107,2)</f>
        <v>0</v>
      </c>
      <c r="BL107" s="16" t="s">
        <v>118</v>
      </c>
      <c r="BM107" s="133" t="s">
        <v>160</v>
      </c>
    </row>
    <row r="108" spans="2:65" s="1" customFormat="1" ht="19.5">
      <c r="B108" s="31"/>
      <c r="D108" s="135" t="s">
        <v>120</v>
      </c>
      <c r="F108" s="136" t="s">
        <v>159</v>
      </c>
      <c r="I108" s="137"/>
      <c r="L108" s="31"/>
      <c r="M108" s="138"/>
      <c r="T108" s="52"/>
      <c r="AT108" s="16" t="s">
        <v>120</v>
      </c>
      <c r="AU108" s="16" t="s">
        <v>83</v>
      </c>
    </row>
    <row r="109" spans="2:65" s="1" customFormat="1" ht="48.75">
      <c r="B109" s="31"/>
      <c r="D109" s="135" t="s">
        <v>121</v>
      </c>
      <c r="F109" s="139" t="s">
        <v>161</v>
      </c>
      <c r="I109" s="137"/>
      <c r="L109" s="31"/>
      <c r="M109" s="138"/>
      <c r="T109" s="52"/>
      <c r="AT109" s="16" t="s">
        <v>121</v>
      </c>
      <c r="AU109" s="16" t="s">
        <v>83</v>
      </c>
    </row>
    <row r="110" spans="2:65" s="1" customFormat="1" ht="16.5" customHeight="1">
      <c r="B110" s="31"/>
      <c r="C110" s="121" t="s">
        <v>162</v>
      </c>
      <c r="D110" s="121" t="s">
        <v>114</v>
      </c>
      <c r="E110" s="122" t="s">
        <v>163</v>
      </c>
      <c r="F110" s="123" t="s">
        <v>164</v>
      </c>
      <c r="G110" s="124" t="s">
        <v>117</v>
      </c>
      <c r="H110" s="125">
        <v>1</v>
      </c>
      <c r="I110" s="126"/>
      <c r="J110" s="127">
        <f>ROUND(I110*H110,2)</f>
        <v>0</v>
      </c>
      <c r="K110" s="128"/>
      <c r="L110" s="31"/>
      <c r="M110" s="129" t="s">
        <v>19</v>
      </c>
      <c r="N110" s="130" t="s">
        <v>46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2">
        <f>S110*H110</f>
        <v>0</v>
      </c>
      <c r="AR110" s="133" t="s">
        <v>118</v>
      </c>
      <c r="AT110" s="133" t="s">
        <v>114</v>
      </c>
      <c r="AU110" s="133" t="s">
        <v>83</v>
      </c>
      <c r="AY110" s="16" t="s">
        <v>113</v>
      </c>
      <c r="BE110" s="134">
        <f>IF(N110="základní",J110,0)</f>
        <v>0</v>
      </c>
      <c r="BF110" s="134">
        <f>IF(N110="snížená",J110,0)</f>
        <v>0</v>
      </c>
      <c r="BG110" s="134">
        <f>IF(N110="zákl. přenesená",J110,0)</f>
        <v>0</v>
      </c>
      <c r="BH110" s="134">
        <f>IF(N110="sníž. přenesená",J110,0)</f>
        <v>0</v>
      </c>
      <c r="BI110" s="134">
        <f>IF(N110="nulová",J110,0)</f>
        <v>0</v>
      </c>
      <c r="BJ110" s="16" t="s">
        <v>83</v>
      </c>
      <c r="BK110" s="134">
        <f>ROUND(I110*H110,2)</f>
        <v>0</v>
      </c>
      <c r="BL110" s="16" t="s">
        <v>118</v>
      </c>
      <c r="BM110" s="133" t="s">
        <v>165</v>
      </c>
    </row>
    <row r="111" spans="2:65" s="1" customFormat="1" ht="11.25">
      <c r="B111" s="31"/>
      <c r="D111" s="135" t="s">
        <v>120</v>
      </c>
      <c r="F111" s="136" t="s">
        <v>164</v>
      </c>
      <c r="I111" s="137"/>
      <c r="L111" s="31"/>
      <c r="M111" s="138"/>
      <c r="T111" s="52"/>
      <c r="AT111" s="16" t="s">
        <v>120</v>
      </c>
      <c r="AU111" s="16" t="s">
        <v>83</v>
      </c>
    </row>
    <row r="112" spans="2:65" s="1" customFormat="1" ht="19.5">
      <c r="B112" s="31"/>
      <c r="D112" s="135" t="s">
        <v>121</v>
      </c>
      <c r="F112" s="139" t="s">
        <v>166</v>
      </c>
      <c r="I112" s="137"/>
      <c r="L112" s="31"/>
      <c r="M112" s="140"/>
      <c r="N112" s="141"/>
      <c r="O112" s="141"/>
      <c r="P112" s="141"/>
      <c r="Q112" s="141"/>
      <c r="R112" s="141"/>
      <c r="S112" s="141"/>
      <c r="T112" s="142"/>
      <c r="AT112" s="16" t="s">
        <v>121</v>
      </c>
      <c r="AU112" s="16" t="s">
        <v>83</v>
      </c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31"/>
    </row>
  </sheetData>
  <sheetProtection algorithmName="SHA-512" hashValue="zXXZUL6lf/evzsEDh8qA+zb8REdD2MOlMIkZsg0FlWyscxXh4FOt9GDSaO6YFresbu5UQPMA/HmMHBqzslmtdA==" saltValue="BkRfNwGb0nbwYrQYyhvnF6oPgPY0CD0kf3l1vDDclYze24PrRxkhIx+io/KE3zBsWTP9FYaU+nRIb5pjQxHc0Q==" spinCount="100000" sheet="1" objects="1" scenarios="1" formatColumns="0" formatRows="0" autoFilter="0"/>
  <autoFilter ref="C79:K112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98" t="str">
        <f>'Rekapitulace stavby'!K6</f>
        <v>Bělá, LMG Melkov, ř.km 10,715 - 10,764, Knínice u Boskovic, Okrouhlá u Boskovic, oprava profilu</v>
      </c>
      <c r="F7" s="299"/>
      <c r="G7" s="299"/>
      <c r="H7" s="299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80" t="s">
        <v>167</v>
      </c>
      <c r="F9" s="300"/>
      <c r="G9" s="300"/>
      <c r="H9" s="300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7. 3. 2025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1" t="str">
        <f>'Rekapitulace stavby'!E14</f>
        <v>Vyplň údaj</v>
      </c>
      <c r="F18" s="264"/>
      <c r="G18" s="264"/>
      <c r="H18" s="264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269" t="s">
        <v>19</v>
      </c>
      <c r="F27" s="269"/>
      <c r="G27" s="269"/>
      <c r="H27" s="269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41</v>
      </c>
      <c r="J30" s="62">
        <f>ROUND(J86,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>
      <c r="B33" s="31"/>
      <c r="D33" s="51" t="s">
        <v>45</v>
      </c>
      <c r="E33" s="26" t="s">
        <v>46</v>
      </c>
      <c r="F33" s="87">
        <f>ROUND((SUM(BE86:BE343)),  2)</f>
        <v>0</v>
      </c>
      <c r="I33" s="88">
        <v>0.21</v>
      </c>
      <c r="J33" s="87">
        <f>ROUND(((SUM(BE86:BE343))*I33),  2)</f>
        <v>0</v>
      </c>
      <c r="L33" s="31"/>
    </row>
    <row r="34" spans="2:12" s="1" customFormat="1" ht="14.45" customHeight="1">
      <c r="B34" s="31"/>
      <c r="E34" s="26" t="s">
        <v>47</v>
      </c>
      <c r="F34" s="87">
        <f>ROUND((SUM(BF86:BF343)),  2)</f>
        <v>0</v>
      </c>
      <c r="I34" s="88">
        <v>0.12</v>
      </c>
      <c r="J34" s="87">
        <f>ROUND(((SUM(BF86:BF343))*I34),  2)</f>
        <v>0</v>
      </c>
      <c r="L34" s="31"/>
    </row>
    <row r="35" spans="2:12" s="1" customFormat="1" ht="14.45" hidden="1" customHeight="1">
      <c r="B35" s="31"/>
      <c r="E35" s="26" t="s">
        <v>48</v>
      </c>
      <c r="F35" s="87">
        <f>ROUND((SUM(BG86:BG343)),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49</v>
      </c>
      <c r="F36" s="87">
        <f>ROUND((SUM(BH86:BH343)),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50</v>
      </c>
      <c r="F37" s="87">
        <f>ROUND((SUM(BI86:BI343)),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92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26.25" customHeight="1">
      <c r="B48" s="31"/>
      <c r="E48" s="298" t="str">
        <f>E7</f>
        <v>Bělá, LMG Melkov, ř.km 10,715 - 10,764, Knínice u Boskovic, Okrouhlá u Boskovic, oprava profilu</v>
      </c>
      <c r="F48" s="299"/>
      <c r="G48" s="299"/>
      <c r="H48" s="299"/>
      <c r="L48" s="31"/>
    </row>
    <row r="49" spans="2:47" s="1" customFormat="1" ht="12" customHeight="1">
      <c r="B49" s="31"/>
      <c r="C49" s="26" t="s">
        <v>90</v>
      </c>
      <c r="L49" s="31"/>
    </row>
    <row r="50" spans="2:47" s="1" customFormat="1" ht="16.5" customHeight="1">
      <c r="B50" s="31"/>
      <c r="E50" s="280" t="str">
        <f>E9</f>
        <v>01 - SO 01 - Bělá, LMG Melkov, ř.km 10,715 - 10,764</v>
      </c>
      <c r="F50" s="300"/>
      <c r="G50" s="300"/>
      <c r="H50" s="300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7. 3. 2025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Povodí Moravy, s.p.</v>
      </c>
      <c r="I54" s="26" t="s">
        <v>33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93</v>
      </c>
      <c r="D57" s="89"/>
      <c r="E57" s="89"/>
      <c r="F57" s="89"/>
      <c r="G57" s="89"/>
      <c r="H57" s="89"/>
      <c r="I57" s="89"/>
      <c r="J57" s="96" t="s">
        <v>94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73</v>
      </c>
      <c r="J59" s="62">
        <f>J86</f>
        <v>0</v>
      </c>
      <c r="L59" s="31"/>
      <c r="AU59" s="16" t="s">
        <v>95</v>
      </c>
    </row>
    <row r="60" spans="2:47" s="8" customFormat="1" ht="24.95" customHeight="1">
      <c r="B60" s="98"/>
      <c r="D60" s="99" t="s">
        <v>168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11" customFormat="1" ht="19.899999999999999" customHeight="1">
      <c r="B61" s="143"/>
      <c r="D61" s="144" t="s">
        <v>169</v>
      </c>
      <c r="E61" s="145"/>
      <c r="F61" s="145"/>
      <c r="G61" s="145"/>
      <c r="H61" s="145"/>
      <c r="I61" s="145"/>
      <c r="J61" s="146">
        <f>J88</f>
        <v>0</v>
      </c>
      <c r="L61" s="143"/>
    </row>
    <row r="62" spans="2:47" s="11" customFormat="1" ht="14.85" customHeight="1">
      <c r="B62" s="143"/>
      <c r="D62" s="144" t="s">
        <v>170</v>
      </c>
      <c r="E62" s="145"/>
      <c r="F62" s="145"/>
      <c r="G62" s="145"/>
      <c r="H62" s="145"/>
      <c r="I62" s="145"/>
      <c r="J62" s="146">
        <f>J216</f>
        <v>0</v>
      </c>
      <c r="L62" s="143"/>
    </row>
    <row r="63" spans="2:47" s="11" customFormat="1" ht="19.899999999999999" customHeight="1">
      <c r="B63" s="143"/>
      <c r="D63" s="144" t="s">
        <v>171</v>
      </c>
      <c r="E63" s="145"/>
      <c r="F63" s="145"/>
      <c r="G63" s="145"/>
      <c r="H63" s="145"/>
      <c r="I63" s="145"/>
      <c r="J63" s="146">
        <f>J248</f>
        <v>0</v>
      </c>
      <c r="L63" s="143"/>
    </row>
    <row r="64" spans="2:47" s="11" customFormat="1" ht="19.899999999999999" customHeight="1">
      <c r="B64" s="143"/>
      <c r="D64" s="144" t="s">
        <v>172</v>
      </c>
      <c r="E64" s="145"/>
      <c r="F64" s="145"/>
      <c r="G64" s="145"/>
      <c r="H64" s="145"/>
      <c r="I64" s="145"/>
      <c r="J64" s="146">
        <f>J298</f>
        <v>0</v>
      </c>
      <c r="L64" s="143"/>
    </row>
    <row r="65" spans="2:12" s="11" customFormat="1" ht="19.899999999999999" customHeight="1">
      <c r="B65" s="143"/>
      <c r="D65" s="144" t="s">
        <v>173</v>
      </c>
      <c r="E65" s="145"/>
      <c r="F65" s="145"/>
      <c r="G65" s="145"/>
      <c r="H65" s="145"/>
      <c r="I65" s="145"/>
      <c r="J65" s="146">
        <f>J329</f>
        <v>0</v>
      </c>
      <c r="L65" s="143"/>
    </row>
    <row r="66" spans="2:12" s="11" customFormat="1" ht="19.899999999999999" customHeight="1">
      <c r="B66" s="143"/>
      <c r="D66" s="144" t="s">
        <v>174</v>
      </c>
      <c r="E66" s="145"/>
      <c r="F66" s="145"/>
      <c r="G66" s="145"/>
      <c r="H66" s="145"/>
      <c r="I66" s="145"/>
      <c r="J66" s="146">
        <f>J340</f>
        <v>0</v>
      </c>
      <c r="L66" s="143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97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26.25" customHeight="1">
      <c r="B76" s="31"/>
      <c r="E76" s="298" t="str">
        <f>E7</f>
        <v>Bělá, LMG Melkov, ř.km 10,715 - 10,764, Knínice u Boskovic, Okrouhlá u Boskovic, oprava profilu</v>
      </c>
      <c r="F76" s="299"/>
      <c r="G76" s="299"/>
      <c r="H76" s="299"/>
      <c r="L76" s="31"/>
    </row>
    <row r="77" spans="2:12" s="1" customFormat="1" ht="12" customHeight="1">
      <c r="B77" s="31"/>
      <c r="C77" s="26" t="s">
        <v>90</v>
      </c>
      <c r="L77" s="31"/>
    </row>
    <row r="78" spans="2:12" s="1" customFormat="1" ht="16.5" customHeight="1">
      <c r="B78" s="31"/>
      <c r="E78" s="280" t="str">
        <f>E9</f>
        <v>01 - SO 01 - Bělá, LMG Melkov, ř.km 10,715 - 10,764</v>
      </c>
      <c r="F78" s="300"/>
      <c r="G78" s="300"/>
      <c r="H78" s="300"/>
      <c r="L78" s="31"/>
    </row>
    <row r="79" spans="2:12" s="1" customFormat="1" ht="6.95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 xml:space="preserve"> </v>
      </c>
      <c r="I80" s="26" t="s">
        <v>23</v>
      </c>
      <c r="J80" s="48" t="str">
        <f>IF(J12="","",J12)</f>
        <v>7. 3. 2025</v>
      </c>
      <c r="L80" s="31"/>
    </row>
    <row r="81" spans="2:65" s="1" customFormat="1" ht="6.95" customHeight="1">
      <c r="B81" s="31"/>
      <c r="L81" s="31"/>
    </row>
    <row r="82" spans="2:65" s="1" customFormat="1" ht="15.2" customHeight="1">
      <c r="B82" s="31"/>
      <c r="C82" s="26" t="s">
        <v>25</v>
      </c>
      <c r="F82" s="24" t="str">
        <f>E15</f>
        <v>Povodí Moravy, s.p.</v>
      </c>
      <c r="I82" s="26" t="s">
        <v>33</v>
      </c>
      <c r="J82" s="29" t="str">
        <f>E21</f>
        <v>Ing. Vít Pučálek</v>
      </c>
      <c r="L82" s="31"/>
    </row>
    <row r="83" spans="2:65" s="1" customFormat="1" ht="15.2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>Ing. Vít Pučálek</v>
      </c>
      <c r="L83" s="31"/>
    </row>
    <row r="84" spans="2:65" s="1" customFormat="1" ht="10.35" customHeight="1">
      <c r="B84" s="31"/>
      <c r="L84" s="31"/>
    </row>
    <row r="85" spans="2:65" s="9" customFormat="1" ht="29.25" customHeight="1">
      <c r="B85" s="102"/>
      <c r="C85" s="103" t="s">
        <v>98</v>
      </c>
      <c r="D85" s="104" t="s">
        <v>60</v>
      </c>
      <c r="E85" s="104" t="s">
        <v>56</v>
      </c>
      <c r="F85" s="104" t="s">
        <v>57</v>
      </c>
      <c r="G85" s="104" t="s">
        <v>99</v>
      </c>
      <c r="H85" s="104" t="s">
        <v>100</v>
      </c>
      <c r="I85" s="104" t="s">
        <v>101</v>
      </c>
      <c r="J85" s="105" t="s">
        <v>94</v>
      </c>
      <c r="K85" s="106" t="s">
        <v>102</v>
      </c>
      <c r="L85" s="102"/>
      <c r="M85" s="55" t="s">
        <v>19</v>
      </c>
      <c r="N85" s="56" t="s">
        <v>45</v>
      </c>
      <c r="O85" s="56" t="s">
        <v>103</v>
      </c>
      <c r="P85" s="56" t="s">
        <v>104</v>
      </c>
      <c r="Q85" s="56" t="s">
        <v>105</v>
      </c>
      <c r="R85" s="56" t="s">
        <v>106</v>
      </c>
      <c r="S85" s="56" t="s">
        <v>107</v>
      </c>
      <c r="T85" s="57" t="s">
        <v>108</v>
      </c>
    </row>
    <row r="86" spans="2:65" s="1" customFormat="1" ht="22.9" customHeight="1">
      <c r="B86" s="31"/>
      <c r="C86" s="60" t="s">
        <v>109</v>
      </c>
      <c r="J86" s="107">
        <f>BK86</f>
        <v>0</v>
      </c>
      <c r="L86" s="31"/>
      <c r="M86" s="58"/>
      <c r="N86" s="49"/>
      <c r="O86" s="49"/>
      <c r="P86" s="108">
        <f>P87</f>
        <v>0</v>
      </c>
      <c r="Q86" s="49"/>
      <c r="R86" s="108">
        <f>R87</f>
        <v>223.70526425570921</v>
      </c>
      <c r="S86" s="49"/>
      <c r="T86" s="109">
        <f>T87</f>
        <v>7.9409599999999996</v>
      </c>
      <c r="AT86" s="16" t="s">
        <v>74</v>
      </c>
      <c r="AU86" s="16" t="s">
        <v>95</v>
      </c>
      <c r="BK86" s="110">
        <f>BK87</f>
        <v>0</v>
      </c>
    </row>
    <row r="87" spans="2:65" s="10" customFormat="1" ht="25.9" customHeight="1">
      <c r="B87" s="111"/>
      <c r="D87" s="112" t="s">
        <v>74</v>
      </c>
      <c r="E87" s="113" t="s">
        <v>175</v>
      </c>
      <c r="F87" s="113" t="s">
        <v>176</v>
      </c>
      <c r="I87" s="114"/>
      <c r="J87" s="115">
        <f>BK87</f>
        <v>0</v>
      </c>
      <c r="L87" s="111"/>
      <c r="M87" s="116"/>
      <c r="P87" s="117">
        <f>P88+P248+P298+P329+P340</f>
        <v>0</v>
      </c>
      <c r="R87" s="117">
        <f>R88+R248+R298+R329+R340</f>
        <v>223.70526425570921</v>
      </c>
      <c r="T87" s="118">
        <f>T88+T248+T298+T329+T340</f>
        <v>7.9409599999999996</v>
      </c>
      <c r="AR87" s="112" t="s">
        <v>83</v>
      </c>
      <c r="AT87" s="119" t="s">
        <v>74</v>
      </c>
      <c r="AU87" s="119" t="s">
        <v>75</v>
      </c>
      <c r="AY87" s="112" t="s">
        <v>113</v>
      </c>
      <c r="BK87" s="120">
        <f>BK88+BK248+BK298+BK329+BK340</f>
        <v>0</v>
      </c>
    </row>
    <row r="88" spans="2:65" s="10" customFormat="1" ht="22.9" customHeight="1">
      <c r="B88" s="111"/>
      <c r="D88" s="112" t="s">
        <v>74</v>
      </c>
      <c r="E88" s="147" t="s">
        <v>83</v>
      </c>
      <c r="F88" s="147" t="s">
        <v>177</v>
      </c>
      <c r="I88" s="114"/>
      <c r="J88" s="148">
        <f>BK88</f>
        <v>0</v>
      </c>
      <c r="L88" s="111"/>
      <c r="M88" s="116"/>
      <c r="P88" s="117">
        <f>P89+SUM(P90:P216)</f>
        <v>0</v>
      </c>
      <c r="R88" s="117">
        <f>R89+SUM(R90:R216)</f>
        <v>2.0920407757091999</v>
      </c>
      <c r="T88" s="118">
        <f>T89+SUM(T90:T216)</f>
        <v>7.26</v>
      </c>
      <c r="AR88" s="112" t="s">
        <v>83</v>
      </c>
      <c r="AT88" s="119" t="s">
        <v>74</v>
      </c>
      <c r="AU88" s="119" t="s">
        <v>83</v>
      </c>
      <c r="AY88" s="112" t="s">
        <v>113</v>
      </c>
      <c r="BK88" s="120">
        <f>BK89+SUM(BK90:BK216)</f>
        <v>0</v>
      </c>
    </row>
    <row r="89" spans="2:65" s="1" customFormat="1" ht="24.2" customHeight="1">
      <c r="B89" s="31"/>
      <c r="C89" s="121" t="s">
        <v>83</v>
      </c>
      <c r="D89" s="121" t="s">
        <v>114</v>
      </c>
      <c r="E89" s="122" t="s">
        <v>178</v>
      </c>
      <c r="F89" s="123" t="s">
        <v>179</v>
      </c>
      <c r="G89" s="124" t="s">
        <v>180</v>
      </c>
      <c r="H89" s="125">
        <v>15.086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46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118</v>
      </c>
      <c r="AT89" s="133" t="s">
        <v>114</v>
      </c>
      <c r="AU89" s="133" t="s">
        <v>85</v>
      </c>
      <c r="AY89" s="16" t="s">
        <v>113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83</v>
      </c>
      <c r="BK89" s="134">
        <f>ROUND(I89*H89,2)</f>
        <v>0</v>
      </c>
      <c r="BL89" s="16" t="s">
        <v>118</v>
      </c>
      <c r="BM89" s="133" t="s">
        <v>181</v>
      </c>
    </row>
    <row r="90" spans="2:65" s="1" customFormat="1" ht="29.25">
      <c r="B90" s="31"/>
      <c r="D90" s="135" t="s">
        <v>120</v>
      </c>
      <c r="F90" s="136" t="s">
        <v>182</v>
      </c>
      <c r="I90" s="137"/>
      <c r="L90" s="31"/>
      <c r="M90" s="138"/>
      <c r="T90" s="52"/>
      <c r="AT90" s="16" t="s">
        <v>120</v>
      </c>
      <c r="AU90" s="16" t="s">
        <v>85</v>
      </c>
    </row>
    <row r="91" spans="2:65" s="1" customFormat="1" ht="11.25">
      <c r="B91" s="31"/>
      <c r="D91" s="149" t="s">
        <v>183</v>
      </c>
      <c r="F91" s="150" t="s">
        <v>184</v>
      </c>
      <c r="I91" s="137"/>
      <c r="L91" s="31"/>
      <c r="M91" s="138"/>
      <c r="T91" s="52"/>
      <c r="AT91" s="16" t="s">
        <v>183</v>
      </c>
      <c r="AU91" s="16" t="s">
        <v>85</v>
      </c>
    </row>
    <row r="92" spans="2:65" s="12" customFormat="1" ht="11.25">
      <c r="B92" s="151"/>
      <c r="D92" s="135" t="s">
        <v>185</v>
      </c>
      <c r="E92" s="152" t="s">
        <v>19</v>
      </c>
      <c r="F92" s="153" t="s">
        <v>186</v>
      </c>
      <c r="H92" s="154">
        <v>8</v>
      </c>
      <c r="I92" s="155"/>
      <c r="L92" s="151"/>
      <c r="M92" s="156"/>
      <c r="T92" s="157"/>
      <c r="AT92" s="152" t="s">
        <v>185</v>
      </c>
      <c r="AU92" s="152" t="s">
        <v>85</v>
      </c>
      <c r="AV92" s="12" t="s">
        <v>85</v>
      </c>
      <c r="AW92" s="12" t="s">
        <v>37</v>
      </c>
      <c r="AX92" s="12" t="s">
        <v>75</v>
      </c>
      <c r="AY92" s="152" t="s">
        <v>113</v>
      </c>
    </row>
    <row r="93" spans="2:65" s="12" customFormat="1" ht="11.25">
      <c r="B93" s="151"/>
      <c r="D93" s="135" t="s">
        <v>185</v>
      </c>
      <c r="E93" s="152" t="s">
        <v>19</v>
      </c>
      <c r="F93" s="153" t="s">
        <v>187</v>
      </c>
      <c r="H93" s="154">
        <v>1.0009999999999999</v>
      </c>
      <c r="I93" s="155"/>
      <c r="L93" s="151"/>
      <c r="M93" s="156"/>
      <c r="T93" s="157"/>
      <c r="AT93" s="152" t="s">
        <v>185</v>
      </c>
      <c r="AU93" s="152" t="s">
        <v>85</v>
      </c>
      <c r="AV93" s="12" t="s">
        <v>85</v>
      </c>
      <c r="AW93" s="12" t="s">
        <v>37</v>
      </c>
      <c r="AX93" s="12" t="s">
        <v>75</v>
      </c>
      <c r="AY93" s="152" t="s">
        <v>113</v>
      </c>
    </row>
    <row r="94" spans="2:65" s="12" customFormat="1" ht="11.25">
      <c r="B94" s="151"/>
      <c r="D94" s="135" t="s">
        <v>185</v>
      </c>
      <c r="E94" s="152" t="s">
        <v>19</v>
      </c>
      <c r="F94" s="153" t="s">
        <v>188</v>
      </c>
      <c r="H94" s="154">
        <v>6.085</v>
      </c>
      <c r="I94" s="155"/>
      <c r="L94" s="151"/>
      <c r="M94" s="156"/>
      <c r="T94" s="157"/>
      <c r="AT94" s="152" t="s">
        <v>185</v>
      </c>
      <c r="AU94" s="152" t="s">
        <v>85</v>
      </c>
      <c r="AV94" s="12" t="s">
        <v>85</v>
      </c>
      <c r="AW94" s="12" t="s">
        <v>37</v>
      </c>
      <c r="AX94" s="12" t="s">
        <v>75</v>
      </c>
      <c r="AY94" s="152" t="s">
        <v>113</v>
      </c>
    </row>
    <row r="95" spans="2:65" s="13" customFormat="1" ht="11.25">
      <c r="B95" s="158"/>
      <c r="D95" s="135" t="s">
        <v>185</v>
      </c>
      <c r="E95" s="159" t="s">
        <v>19</v>
      </c>
      <c r="F95" s="160" t="s">
        <v>189</v>
      </c>
      <c r="H95" s="161">
        <v>15.085999999999999</v>
      </c>
      <c r="I95" s="162"/>
      <c r="L95" s="158"/>
      <c r="M95" s="163"/>
      <c r="T95" s="164"/>
      <c r="AT95" s="159" t="s">
        <v>185</v>
      </c>
      <c r="AU95" s="159" t="s">
        <v>85</v>
      </c>
      <c r="AV95" s="13" t="s">
        <v>118</v>
      </c>
      <c r="AW95" s="13" t="s">
        <v>37</v>
      </c>
      <c r="AX95" s="13" t="s">
        <v>83</v>
      </c>
      <c r="AY95" s="159" t="s">
        <v>113</v>
      </c>
    </row>
    <row r="96" spans="2:65" s="1" customFormat="1" ht="16.5" customHeight="1">
      <c r="B96" s="31"/>
      <c r="C96" s="121" t="s">
        <v>85</v>
      </c>
      <c r="D96" s="121" t="s">
        <v>114</v>
      </c>
      <c r="E96" s="122" t="s">
        <v>190</v>
      </c>
      <c r="F96" s="123" t="s">
        <v>191</v>
      </c>
      <c r="G96" s="124" t="s">
        <v>180</v>
      </c>
      <c r="H96" s="125">
        <v>20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46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118</v>
      </c>
      <c r="AT96" s="133" t="s">
        <v>114</v>
      </c>
      <c r="AU96" s="133" t="s">
        <v>85</v>
      </c>
      <c r="AY96" s="16" t="s">
        <v>113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83</v>
      </c>
      <c r="BK96" s="134">
        <f>ROUND(I96*H96,2)</f>
        <v>0</v>
      </c>
      <c r="BL96" s="16" t="s">
        <v>118</v>
      </c>
      <c r="BM96" s="133" t="s">
        <v>192</v>
      </c>
    </row>
    <row r="97" spans="2:65" s="1" customFormat="1" ht="19.5">
      <c r="B97" s="31"/>
      <c r="D97" s="135" t="s">
        <v>120</v>
      </c>
      <c r="F97" s="136" t="s">
        <v>193</v>
      </c>
      <c r="I97" s="137"/>
      <c r="L97" s="31"/>
      <c r="M97" s="138"/>
      <c r="T97" s="52"/>
      <c r="AT97" s="16" t="s">
        <v>120</v>
      </c>
      <c r="AU97" s="16" t="s">
        <v>85</v>
      </c>
    </row>
    <row r="98" spans="2:65" s="1" customFormat="1" ht="11.25">
      <c r="B98" s="31"/>
      <c r="D98" s="149" t="s">
        <v>183</v>
      </c>
      <c r="F98" s="150" t="s">
        <v>194</v>
      </c>
      <c r="I98" s="137"/>
      <c r="L98" s="31"/>
      <c r="M98" s="138"/>
      <c r="T98" s="52"/>
      <c r="AT98" s="16" t="s">
        <v>183</v>
      </c>
      <c r="AU98" s="16" t="s">
        <v>85</v>
      </c>
    </row>
    <row r="99" spans="2:65" s="12" customFormat="1" ht="11.25">
      <c r="B99" s="151"/>
      <c r="D99" s="135" t="s">
        <v>185</v>
      </c>
      <c r="E99" s="152" t="s">
        <v>19</v>
      </c>
      <c r="F99" s="153" t="s">
        <v>195</v>
      </c>
      <c r="H99" s="154">
        <v>20</v>
      </c>
      <c r="I99" s="155"/>
      <c r="L99" s="151"/>
      <c r="M99" s="156"/>
      <c r="T99" s="157"/>
      <c r="AT99" s="152" t="s">
        <v>185</v>
      </c>
      <c r="AU99" s="152" t="s">
        <v>85</v>
      </c>
      <c r="AV99" s="12" t="s">
        <v>85</v>
      </c>
      <c r="AW99" s="12" t="s">
        <v>37</v>
      </c>
      <c r="AX99" s="12" t="s">
        <v>75</v>
      </c>
      <c r="AY99" s="152" t="s">
        <v>113</v>
      </c>
    </row>
    <row r="100" spans="2:65" s="13" customFormat="1" ht="11.25">
      <c r="B100" s="158"/>
      <c r="D100" s="135" t="s">
        <v>185</v>
      </c>
      <c r="E100" s="159" t="s">
        <v>19</v>
      </c>
      <c r="F100" s="160" t="s">
        <v>189</v>
      </c>
      <c r="H100" s="161">
        <v>20</v>
      </c>
      <c r="I100" s="162"/>
      <c r="L100" s="158"/>
      <c r="M100" s="163"/>
      <c r="T100" s="164"/>
      <c r="AT100" s="159" t="s">
        <v>185</v>
      </c>
      <c r="AU100" s="159" t="s">
        <v>85</v>
      </c>
      <c r="AV100" s="13" t="s">
        <v>118</v>
      </c>
      <c r="AW100" s="13" t="s">
        <v>37</v>
      </c>
      <c r="AX100" s="13" t="s">
        <v>83</v>
      </c>
      <c r="AY100" s="159" t="s">
        <v>113</v>
      </c>
    </row>
    <row r="101" spans="2:65" s="1" customFormat="1" ht="24.2" customHeight="1">
      <c r="B101" s="31"/>
      <c r="C101" s="121" t="s">
        <v>127</v>
      </c>
      <c r="D101" s="121" t="s">
        <v>114</v>
      </c>
      <c r="E101" s="122" t="s">
        <v>196</v>
      </c>
      <c r="F101" s="123" t="s">
        <v>197</v>
      </c>
      <c r="G101" s="124" t="s">
        <v>180</v>
      </c>
      <c r="H101" s="125">
        <v>15.086</v>
      </c>
      <c r="I101" s="126"/>
      <c r="J101" s="127">
        <f>ROUND(I101*H101,2)</f>
        <v>0</v>
      </c>
      <c r="K101" s="128"/>
      <c r="L101" s="31"/>
      <c r="M101" s="129" t="s">
        <v>19</v>
      </c>
      <c r="N101" s="130" t="s">
        <v>46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2">
        <f>S101*H101</f>
        <v>0</v>
      </c>
      <c r="AR101" s="133" t="s">
        <v>118</v>
      </c>
      <c r="AT101" s="133" t="s">
        <v>114</v>
      </c>
      <c r="AU101" s="133" t="s">
        <v>85</v>
      </c>
      <c r="AY101" s="16" t="s">
        <v>113</v>
      </c>
      <c r="BE101" s="134">
        <f>IF(N101="základní",J101,0)</f>
        <v>0</v>
      </c>
      <c r="BF101" s="134">
        <f>IF(N101="snížená",J101,0)</f>
        <v>0</v>
      </c>
      <c r="BG101" s="134">
        <f>IF(N101="zákl. přenesená",J101,0)</f>
        <v>0</v>
      </c>
      <c r="BH101" s="134">
        <f>IF(N101="sníž. přenesená",J101,0)</f>
        <v>0</v>
      </c>
      <c r="BI101" s="134">
        <f>IF(N101="nulová",J101,0)</f>
        <v>0</v>
      </c>
      <c r="BJ101" s="16" t="s">
        <v>83</v>
      </c>
      <c r="BK101" s="134">
        <f>ROUND(I101*H101,2)</f>
        <v>0</v>
      </c>
      <c r="BL101" s="16" t="s">
        <v>118</v>
      </c>
      <c r="BM101" s="133" t="s">
        <v>198</v>
      </c>
    </row>
    <row r="102" spans="2:65" s="1" customFormat="1" ht="29.25">
      <c r="B102" s="31"/>
      <c r="D102" s="135" t="s">
        <v>120</v>
      </c>
      <c r="F102" s="136" t="s">
        <v>199</v>
      </c>
      <c r="I102" s="137"/>
      <c r="L102" s="31"/>
      <c r="M102" s="138"/>
      <c r="T102" s="52"/>
      <c r="AT102" s="16" t="s">
        <v>120</v>
      </c>
      <c r="AU102" s="16" t="s">
        <v>85</v>
      </c>
    </row>
    <row r="103" spans="2:65" s="1" customFormat="1" ht="11.25">
      <c r="B103" s="31"/>
      <c r="D103" s="149" t="s">
        <v>183</v>
      </c>
      <c r="F103" s="150" t="s">
        <v>200</v>
      </c>
      <c r="I103" s="137"/>
      <c r="L103" s="31"/>
      <c r="M103" s="138"/>
      <c r="T103" s="52"/>
      <c r="AT103" s="16" t="s">
        <v>183</v>
      </c>
      <c r="AU103" s="16" t="s">
        <v>85</v>
      </c>
    </row>
    <row r="104" spans="2:65" s="12" customFormat="1" ht="11.25">
      <c r="B104" s="151"/>
      <c r="D104" s="135" t="s">
        <v>185</v>
      </c>
      <c r="E104" s="152" t="s">
        <v>19</v>
      </c>
      <c r="F104" s="153" t="s">
        <v>201</v>
      </c>
      <c r="H104" s="154">
        <v>8</v>
      </c>
      <c r="I104" s="155"/>
      <c r="L104" s="151"/>
      <c r="M104" s="156"/>
      <c r="T104" s="157"/>
      <c r="AT104" s="152" t="s">
        <v>185</v>
      </c>
      <c r="AU104" s="152" t="s">
        <v>85</v>
      </c>
      <c r="AV104" s="12" t="s">
        <v>85</v>
      </c>
      <c r="AW104" s="12" t="s">
        <v>37</v>
      </c>
      <c r="AX104" s="12" t="s">
        <v>75</v>
      </c>
      <c r="AY104" s="152" t="s">
        <v>113</v>
      </c>
    </row>
    <row r="105" spans="2:65" s="12" customFormat="1" ht="11.25">
      <c r="B105" s="151"/>
      <c r="D105" s="135" t="s">
        <v>185</v>
      </c>
      <c r="E105" s="152" t="s">
        <v>19</v>
      </c>
      <c r="F105" s="153" t="s">
        <v>187</v>
      </c>
      <c r="H105" s="154">
        <v>1.0009999999999999</v>
      </c>
      <c r="I105" s="155"/>
      <c r="L105" s="151"/>
      <c r="M105" s="156"/>
      <c r="T105" s="157"/>
      <c r="AT105" s="152" t="s">
        <v>185</v>
      </c>
      <c r="AU105" s="152" t="s">
        <v>85</v>
      </c>
      <c r="AV105" s="12" t="s">
        <v>85</v>
      </c>
      <c r="AW105" s="12" t="s">
        <v>37</v>
      </c>
      <c r="AX105" s="12" t="s">
        <v>75</v>
      </c>
      <c r="AY105" s="152" t="s">
        <v>113</v>
      </c>
    </row>
    <row r="106" spans="2:65" s="12" customFormat="1" ht="11.25">
      <c r="B106" s="151"/>
      <c r="D106" s="135" t="s">
        <v>185</v>
      </c>
      <c r="E106" s="152" t="s">
        <v>19</v>
      </c>
      <c r="F106" s="153" t="s">
        <v>188</v>
      </c>
      <c r="H106" s="154">
        <v>6.085</v>
      </c>
      <c r="I106" s="155"/>
      <c r="L106" s="151"/>
      <c r="M106" s="156"/>
      <c r="T106" s="157"/>
      <c r="AT106" s="152" t="s">
        <v>185</v>
      </c>
      <c r="AU106" s="152" t="s">
        <v>85</v>
      </c>
      <c r="AV106" s="12" t="s">
        <v>85</v>
      </c>
      <c r="AW106" s="12" t="s">
        <v>37</v>
      </c>
      <c r="AX106" s="12" t="s">
        <v>75</v>
      </c>
      <c r="AY106" s="152" t="s">
        <v>113</v>
      </c>
    </row>
    <row r="107" spans="2:65" s="13" customFormat="1" ht="11.25">
      <c r="B107" s="158"/>
      <c r="D107" s="135" t="s">
        <v>185</v>
      </c>
      <c r="E107" s="159" t="s">
        <v>19</v>
      </c>
      <c r="F107" s="160" t="s">
        <v>189</v>
      </c>
      <c r="H107" s="161">
        <v>15.085999999999999</v>
      </c>
      <c r="I107" s="162"/>
      <c r="L107" s="158"/>
      <c r="M107" s="163"/>
      <c r="T107" s="164"/>
      <c r="AT107" s="159" t="s">
        <v>185</v>
      </c>
      <c r="AU107" s="159" t="s">
        <v>85</v>
      </c>
      <c r="AV107" s="13" t="s">
        <v>118</v>
      </c>
      <c r="AW107" s="13" t="s">
        <v>37</v>
      </c>
      <c r="AX107" s="13" t="s">
        <v>83</v>
      </c>
      <c r="AY107" s="159" t="s">
        <v>113</v>
      </c>
    </row>
    <row r="108" spans="2:65" s="1" customFormat="1" ht="33" customHeight="1">
      <c r="B108" s="31"/>
      <c r="C108" s="121" t="s">
        <v>118</v>
      </c>
      <c r="D108" s="121" t="s">
        <v>114</v>
      </c>
      <c r="E108" s="122" t="s">
        <v>202</v>
      </c>
      <c r="F108" s="123" t="s">
        <v>203</v>
      </c>
      <c r="G108" s="124" t="s">
        <v>180</v>
      </c>
      <c r="H108" s="125">
        <v>35.085999999999999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46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118</v>
      </c>
      <c r="AT108" s="133" t="s">
        <v>114</v>
      </c>
      <c r="AU108" s="133" t="s">
        <v>85</v>
      </c>
      <c r="AY108" s="16" t="s">
        <v>113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83</v>
      </c>
      <c r="BK108" s="134">
        <f>ROUND(I108*H108,2)</f>
        <v>0</v>
      </c>
      <c r="BL108" s="16" t="s">
        <v>118</v>
      </c>
      <c r="BM108" s="133" t="s">
        <v>204</v>
      </c>
    </row>
    <row r="109" spans="2:65" s="1" customFormat="1" ht="29.25">
      <c r="B109" s="31"/>
      <c r="D109" s="135" t="s">
        <v>120</v>
      </c>
      <c r="F109" s="136" t="s">
        <v>205</v>
      </c>
      <c r="I109" s="137"/>
      <c r="L109" s="31"/>
      <c r="M109" s="138"/>
      <c r="T109" s="52"/>
      <c r="AT109" s="16" t="s">
        <v>120</v>
      </c>
      <c r="AU109" s="16" t="s">
        <v>85</v>
      </c>
    </row>
    <row r="110" spans="2:65" s="1" customFormat="1" ht="11.25">
      <c r="B110" s="31"/>
      <c r="D110" s="149" t="s">
        <v>183</v>
      </c>
      <c r="F110" s="150" t="s">
        <v>206</v>
      </c>
      <c r="I110" s="137"/>
      <c r="L110" s="31"/>
      <c r="M110" s="138"/>
      <c r="T110" s="52"/>
      <c r="AT110" s="16" t="s">
        <v>183</v>
      </c>
      <c r="AU110" s="16" t="s">
        <v>85</v>
      </c>
    </row>
    <row r="111" spans="2:65" s="12" customFormat="1" ht="11.25">
      <c r="B111" s="151"/>
      <c r="D111" s="135" t="s">
        <v>185</v>
      </c>
      <c r="E111" s="152" t="s">
        <v>19</v>
      </c>
      <c r="F111" s="153" t="s">
        <v>201</v>
      </c>
      <c r="H111" s="154">
        <v>8</v>
      </c>
      <c r="I111" s="155"/>
      <c r="L111" s="151"/>
      <c r="M111" s="156"/>
      <c r="T111" s="157"/>
      <c r="AT111" s="152" t="s">
        <v>185</v>
      </c>
      <c r="AU111" s="152" t="s">
        <v>85</v>
      </c>
      <c r="AV111" s="12" t="s">
        <v>85</v>
      </c>
      <c r="AW111" s="12" t="s">
        <v>37</v>
      </c>
      <c r="AX111" s="12" t="s">
        <v>75</v>
      </c>
      <c r="AY111" s="152" t="s">
        <v>113</v>
      </c>
    </row>
    <row r="112" spans="2:65" s="12" customFormat="1" ht="11.25">
      <c r="B112" s="151"/>
      <c r="D112" s="135" t="s">
        <v>185</v>
      </c>
      <c r="E112" s="152" t="s">
        <v>19</v>
      </c>
      <c r="F112" s="153" t="s">
        <v>195</v>
      </c>
      <c r="H112" s="154">
        <v>20</v>
      </c>
      <c r="I112" s="155"/>
      <c r="L112" s="151"/>
      <c r="M112" s="156"/>
      <c r="T112" s="157"/>
      <c r="AT112" s="152" t="s">
        <v>185</v>
      </c>
      <c r="AU112" s="152" t="s">
        <v>85</v>
      </c>
      <c r="AV112" s="12" t="s">
        <v>85</v>
      </c>
      <c r="AW112" s="12" t="s">
        <v>37</v>
      </c>
      <c r="AX112" s="12" t="s">
        <v>75</v>
      </c>
      <c r="AY112" s="152" t="s">
        <v>113</v>
      </c>
    </row>
    <row r="113" spans="2:65" s="12" customFormat="1" ht="11.25">
      <c r="B113" s="151"/>
      <c r="D113" s="135" t="s">
        <v>185</v>
      </c>
      <c r="E113" s="152" t="s">
        <v>19</v>
      </c>
      <c r="F113" s="153" t="s">
        <v>187</v>
      </c>
      <c r="H113" s="154">
        <v>1.0009999999999999</v>
      </c>
      <c r="I113" s="155"/>
      <c r="L113" s="151"/>
      <c r="M113" s="156"/>
      <c r="T113" s="157"/>
      <c r="AT113" s="152" t="s">
        <v>185</v>
      </c>
      <c r="AU113" s="152" t="s">
        <v>85</v>
      </c>
      <c r="AV113" s="12" t="s">
        <v>85</v>
      </c>
      <c r="AW113" s="12" t="s">
        <v>37</v>
      </c>
      <c r="AX113" s="12" t="s">
        <v>75</v>
      </c>
      <c r="AY113" s="152" t="s">
        <v>113</v>
      </c>
    </row>
    <row r="114" spans="2:65" s="12" customFormat="1" ht="11.25">
      <c r="B114" s="151"/>
      <c r="D114" s="135" t="s">
        <v>185</v>
      </c>
      <c r="E114" s="152" t="s">
        <v>19</v>
      </c>
      <c r="F114" s="153" t="s">
        <v>188</v>
      </c>
      <c r="H114" s="154">
        <v>6.085</v>
      </c>
      <c r="I114" s="155"/>
      <c r="L114" s="151"/>
      <c r="M114" s="156"/>
      <c r="T114" s="157"/>
      <c r="AT114" s="152" t="s">
        <v>185</v>
      </c>
      <c r="AU114" s="152" t="s">
        <v>85</v>
      </c>
      <c r="AV114" s="12" t="s">
        <v>85</v>
      </c>
      <c r="AW114" s="12" t="s">
        <v>37</v>
      </c>
      <c r="AX114" s="12" t="s">
        <v>75</v>
      </c>
      <c r="AY114" s="152" t="s">
        <v>113</v>
      </c>
    </row>
    <row r="115" spans="2:65" s="13" customFormat="1" ht="11.25">
      <c r="B115" s="158"/>
      <c r="D115" s="135" t="s">
        <v>185</v>
      </c>
      <c r="E115" s="159" t="s">
        <v>19</v>
      </c>
      <c r="F115" s="160" t="s">
        <v>189</v>
      </c>
      <c r="H115" s="161">
        <v>35.085999999999999</v>
      </c>
      <c r="I115" s="162"/>
      <c r="L115" s="158"/>
      <c r="M115" s="163"/>
      <c r="T115" s="164"/>
      <c r="AT115" s="159" t="s">
        <v>185</v>
      </c>
      <c r="AU115" s="159" t="s">
        <v>85</v>
      </c>
      <c r="AV115" s="13" t="s">
        <v>118</v>
      </c>
      <c r="AW115" s="13" t="s">
        <v>37</v>
      </c>
      <c r="AX115" s="13" t="s">
        <v>83</v>
      </c>
      <c r="AY115" s="159" t="s">
        <v>113</v>
      </c>
    </row>
    <row r="116" spans="2:65" s="1" customFormat="1" ht="16.5" customHeight="1">
      <c r="B116" s="31"/>
      <c r="C116" s="121" t="s">
        <v>112</v>
      </c>
      <c r="D116" s="121" t="s">
        <v>114</v>
      </c>
      <c r="E116" s="122" t="s">
        <v>207</v>
      </c>
      <c r="F116" s="123" t="s">
        <v>208</v>
      </c>
      <c r="G116" s="124" t="s">
        <v>209</v>
      </c>
      <c r="H116" s="125">
        <v>49</v>
      </c>
      <c r="I116" s="126"/>
      <c r="J116" s="127">
        <f>ROUND(I116*H116,2)</f>
        <v>0</v>
      </c>
      <c r="K116" s="128"/>
      <c r="L116" s="31"/>
      <c r="M116" s="129" t="s">
        <v>19</v>
      </c>
      <c r="N116" s="130" t="s">
        <v>46</v>
      </c>
      <c r="P116" s="131">
        <f>O116*H116</f>
        <v>0</v>
      </c>
      <c r="Q116" s="131">
        <v>2.6981213399999999E-2</v>
      </c>
      <c r="R116" s="131">
        <f>Q116*H116</f>
        <v>1.3220794566</v>
      </c>
      <c r="S116" s="131">
        <v>0</v>
      </c>
      <c r="T116" s="132">
        <f>S116*H116</f>
        <v>0</v>
      </c>
      <c r="AR116" s="133" t="s">
        <v>118</v>
      </c>
      <c r="AT116" s="133" t="s">
        <v>114</v>
      </c>
      <c r="AU116" s="133" t="s">
        <v>85</v>
      </c>
      <c r="AY116" s="16" t="s">
        <v>113</v>
      </c>
      <c r="BE116" s="134">
        <f>IF(N116="základní",J116,0)</f>
        <v>0</v>
      </c>
      <c r="BF116" s="134">
        <f>IF(N116="snížená",J116,0)</f>
        <v>0</v>
      </c>
      <c r="BG116" s="134">
        <f>IF(N116="zákl. přenesená",J116,0)</f>
        <v>0</v>
      </c>
      <c r="BH116" s="134">
        <f>IF(N116="sníž. přenesená",J116,0)</f>
        <v>0</v>
      </c>
      <c r="BI116" s="134">
        <f>IF(N116="nulová",J116,0)</f>
        <v>0</v>
      </c>
      <c r="BJ116" s="16" t="s">
        <v>83</v>
      </c>
      <c r="BK116" s="134">
        <f>ROUND(I116*H116,2)</f>
        <v>0</v>
      </c>
      <c r="BL116" s="16" t="s">
        <v>118</v>
      </c>
      <c r="BM116" s="133" t="s">
        <v>210</v>
      </c>
    </row>
    <row r="117" spans="2:65" s="1" customFormat="1" ht="11.25">
      <c r="B117" s="31"/>
      <c r="D117" s="135" t="s">
        <v>120</v>
      </c>
      <c r="F117" s="136" t="s">
        <v>211</v>
      </c>
      <c r="I117" s="137"/>
      <c r="L117" s="31"/>
      <c r="M117" s="138"/>
      <c r="T117" s="52"/>
      <c r="AT117" s="16" t="s">
        <v>120</v>
      </c>
      <c r="AU117" s="16" t="s">
        <v>85</v>
      </c>
    </row>
    <row r="118" spans="2:65" s="1" customFormat="1" ht="11.25">
      <c r="B118" s="31"/>
      <c r="D118" s="149" t="s">
        <v>183</v>
      </c>
      <c r="F118" s="150" t="s">
        <v>212</v>
      </c>
      <c r="I118" s="137"/>
      <c r="L118" s="31"/>
      <c r="M118" s="138"/>
      <c r="T118" s="52"/>
      <c r="AT118" s="16" t="s">
        <v>183</v>
      </c>
      <c r="AU118" s="16" t="s">
        <v>85</v>
      </c>
    </row>
    <row r="119" spans="2:65" s="1" customFormat="1" ht="33" customHeight="1">
      <c r="B119" s="31"/>
      <c r="C119" s="121" t="s">
        <v>140</v>
      </c>
      <c r="D119" s="121" t="s">
        <v>114</v>
      </c>
      <c r="E119" s="122" t="s">
        <v>213</v>
      </c>
      <c r="F119" s="123" t="s">
        <v>214</v>
      </c>
      <c r="G119" s="124" t="s">
        <v>180</v>
      </c>
      <c r="H119" s="125">
        <v>120.96</v>
      </c>
      <c r="I119" s="126"/>
      <c r="J119" s="127">
        <f>ROUND(I119*H119,2)</f>
        <v>0</v>
      </c>
      <c r="K119" s="128"/>
      <c r="L119" s="31"/>
      <c r="M119" s="129" t="s">
        <v>19</v>
      </c>
      <c r="N119" s="130" t="s">
        <v>46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118</v>
      </c>
      <c r="AT119" s="133" t="s">
        <v>114</v>
      </c>
      <c r="AU119" s="133" t="s">
        <v>85</v>
      </c>
      <c r="AY119" s="16" t="s">
        <v>113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83</v>
      </c>
      <c r="BK119" s="134">
        <f>ROUND(I119*H119,2)</f>
        <v>0</v>
      </c>
      <c r="BL119" s="16" t="s">
        <v>118</v>
      </c>
      <c r="BM119" s="133" t="s">
        <v>215</v>
      </c>
    </row>
    <row r="120" spans="2:65" s="1" customFormat="1" ht="19.5">
      <c r="B120" s="31"/>
      <c r="D120" s="135" t="s">
        <v>120</v>
      </c>
      <c r="F120" s="136" t="s">
        <v>216</v>
      </c>
      <c r="I120" s="137"/>
      <c r="L120" s="31"/>
      <c r="M120" s="138"/>
      <c r="T120" s="52"/>
      <c r="AT120" s="16" t="s">
        <v>120</v>
      </c>
      <c r="AU120" s="16" t="s">
        <v>85</v>
      </c>
    </row>
    <row r="121" spans="2:65" s="1" customFormat="1" ht="11.25">
      <c r="B121" s="31"/>
      <c r="D121" s="149" t="s">
        <v>183</v>
      </c>
      <c r="F121" s="150" t="s">
        <v>217</v>
      </c>
      <c r="I121" s="137"/>
      <c r="L121" s="31"/>
      <c r="M121" s="138"/>
      <c r="T121" s="52"/>
      <c r="AT121" s="16" t="s">
        <v>183</v>
      </c>
      <c r="AU121" s="16" t="s">
        <v>85</v>
      </c>
    </row>
    <row r="122" spans="2:65" s="12" customFormat="1" ht="11.25">
      <c r="B122" s="151"/>
      <c r="D122" s="135" t="s">
        <v>185</v>
      </c>
      <c r="E122" s="152" t="s">
        <v>19</v>
      </c>
      <c r="F122" s="153" t="s">
        <v>218</v>
      </c>
      <c r="H122" s="154">
        <v>40.700000000000003</v>
      </c>
      <c r="I122" s="155"/>
      <c r="L122" s="151"/>
      <c r="M122" s="156"/>
      <c r="T122" s="157"/>
      <c r="AT122" s="152" t="s">
        <v>185</v>
      </c>
      <c r="AU122" s="152" t="s">
        <v>85</v>
      </c>
      <c r="AV122" s="12" t="s">
        <v>85</v>
      </c>
      <c r="AW122" s="12" t="s">
        <v>37</v>
      </c>
      <c r="AX122" s="12" t="s">
        <v>75</v>
      </c>
      <c r="AY122" s="152" t="s">
        <v>113</v>
      </c>
    </row>
    <row r="123" spans="2:65" s="12" customFormat="1" ht="11.25">
      <c r="B123" s="151"/>
      <c r="D123" s="135" t="s">
        <v>185</v>
      </c>
      <c r="E123" s="152" t="s">
        <v>19</v>
      </c>
      <c r="F123" s="153" t="s">
        <v>219</v>
      </c>
      <c r="H123" s="154">
        <v>44.5</v>
      </c>
      <c r="I123" s="155"/>
      <c r="L123" s="151"/>
      <c r="M123" s="156"/>
      <c r="T123" s="157"/>
      <c r="AT123" s="152" t="s">
        <v>185</v>
      </c>
      <c r="AU123" s="152" t="s">
        <v>85</v>
      </c>
      <c r="AV123" s="12" t="s">
        <v>85</v>
      </c>
      <c r="AW123" s="12" t="s">
        <v>37</v>
      </c>
      <c r="AX123" s="12" t="s">
        <v>75</v>
      </c>
      <c r="AY123" s="152" t="s">
        <v>113</v>
      </c>
    </row>
    <row r="124" spans="2:65" s="12" customFormat="1" ht="11.25">
      <c r="B124" s="151"/>
      <c r="D124" s="135" t="s">
        <v>185</v>
      </c>
      <c r="E124" s="152" t="s">
        <v>19</v>
      </c>
      <c r="F124" s="153" t="s">
        <v>220</v>
      </c>
      <c r="H124" s="154">
        <v>29.26</v>
      </c>
      <c r="I124" s="155"/>
      <c r="L124" s="151"/>
      <c r="M124" s="156"/>
      <c r="T124" s="157"/>
      <c r="AT124" s="152" t="s">
        <v>185</v>
      </c>
      <c r="AU124" s="152" t="s">
        <v>85</v>
      </c>
      <c r="AV124" s="12" t="s">
        <v>85</v>
      </c>
      <c r="AW124" s="12" t="s">
        <v>37</v>
      </c>
      <c r="AX124" s="12" t="s">
        <v>75</v>
      </c>
      <c r="AY124" s="152" t="s">
        <v>113</v>
      </c>
    </row>
    <row r="125" spans="2:65" s="12" customFormat="1" ht="11.25">
      <c r="B125" s="151"/>
      <c r="D125" s="135" t="s">
        <v>185</v>
      </c>
      <c r="E125" s="152" t="s">
        <v>19</v>
      </c>
      <c r="F125" s="153" t="s">
        <v>221</v>
      </c>
      <c r="H125" s="154">
        <v>6.5</v>
      </c>
      <c r="I125" s="155"/>
      <c r="L125" s="151"/>
      <c r="M125" s="156"/>
      <c r="T125" s="157"/>
      <c r="AT125" s="152" t="s">
        <v>185</v>
      </c>
      <c r="AU125" s="152" t="s">
        <v>85</v>
      </c>
      <c r="AV125" s="12" t="s">
        <v>85</v>
      </c>
      <c r="AW125" s="12" t="s">
        <v>37</v>
      </c>
      <c r="AX125" s="12" t="s">
        <v>75</v>
      </c>
      <c r="AY125" s="152" t="s">
        <v>113</v>
      </c>
    </row>
    <row r="126" spans="2:65" s="13" customFormat="1" ht="11.25">
      <c r="B126" s="158"/>
      <c r="D126" s="135" t="s">
        <v>185</v>
      </c>
      <c r="E126" s="159" t="s">
        <v>19</v>
      </c>
      <c r="F126" s="160" t="s">
        <v>189</v>
      </c>
      <c r="H126" s="161">
        <v>120.96000000000001</v>
      </c>
      <c r="I126" s="162"/>
      <c r="L126" s="158"/>
      <c r="M126" s="163"/>
      <c r="T126" s="164"/>
      <c r="AT126" s="159" t="s">
        <v>185</v>
      </c>
      <c r="AU126" s="159" t="s">
        <v>85</v>
      </c>
      <c r="AV126" s="13" t="s">
        <v>118</v>
      </c>
      <c r="AW126" s="13" t="s">
        <v>37</v>
      </c>
      <c r="AX126" s="13" t="s">
        <v>83</v>
      </c>
      <c r="AY126" s="159" t="s">
        <v>113</v>
      </c>
    </row>
    <row r="127" spans="2:65" s="1" customFormat="1" ht="33" customHeight="1">
      <c r="B127" s="31"/>
      <c r="C127" s="121" t="s">
        <v>157</v>
      </c>
      <c r="D127" s="121" t="s">
        <v>114</v>
      </c>
      <c r="E127" s="122" t="s">
        <v>222</v>
      </c>
      <c r="F127" s="123" t="s">
        <v>223</v>
      </c>
      <c r="G127" s="124" t="s">
        <v>180</v>
      </c>
      <c r="H127" s="125">
        <v>15.85</v>
      </c>
      <c r="I127" s="126"/>
      <c r="J127" s="127">
        <f>ROUND(I127*H127,2)</f>
        <v>0</v>
      </c>
      <c r="K127" s="128"/>
      <c r="L127" s="31"/>
      <c r="M127" s="129" t="s">
        <v>19</v>
      </c>
      <c r="N127" s="130" t="s">
        <v>46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133" t="s">
        <v>118</v>
      </c>
      <c r="AT127" s="133" t="s">
        <v>114</v>
      </c>
      <c r="AU127" s="133" t="s">
        <v>85</v>
      </c>
      <c r="AY127" s="16" t="s">
        <v>113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6" t="s">
        <v>83</v>
      </c>
      <c r="BK127" s="134">
        <f>ROUND(I127*H127,2)</f>
        <v>0</v>
      </c>
      <c r="BL127" s="16" t="s">
        <v>118</v>
      </c>
      <c r="BM127" s="133" t="s">
        <v>224</v>
      </c>
    </row>
    <row r="128" spans="2:65" s="1" customFormat="1" ht="39">
      <c r="B128" s="31"/>
      <c r="D128" s="135" t="s">
        <v>120</v>
      </c>
      <c r="F128" s="136" t="s">
        <v>225</v>
      </c>
      <c r="I128" s="137"/>
      <c r="L128" s="31"/>
      <c r="M128" s="138"/>
      <c r="T128" s="52"/>
      <c r="AT128" s="16" t="s">
        <v>120</v>
      </c>
      <c r="AU128" s="16" t="s">
        <v>85</v>
      </c>
    </row>
    <row r="129" spans="2:65" s="1" customFormat="1" ht="11.25">
      <c r="B129" s="31"/>
      <c r="D129" s="149" t="s">
        <v>183</v>
      </c>
      <c r="F129" s="150" t="s">
        <v>226</v>
      </c>
      <c r="I129" s="137"/>
      <c r="L129" s="31"/>
      <c r="M129" s="138"/>
      <c r="T129" s="52"/>
      <c r="AT129" s="16" t="s">
        <v>183</v>
      </c>
      <c r="AU129" s="16" t="s">
        <v>85</v>
      </c>
    </row>
    <row r="130" spans="2:65" s="12" customFormat="1" ht="11.25">
      <c r="B130" s="151"/>
      <c r="D130" s="135" t="s">
        <v>185</v>
      </c>
      <c r="E130" s="152" t="s">
        <v>19</v>
      </c>
      <c r="F130" s="153" t="s">
        <v>227</v>
      </c>
      <c r="H130" s="154">
        <v>8.5</v>
      </c>
      <c r="I130" s="155"/>
      <c r="L130" s="151"/>
      <c r="M130" s="156"/>
      <c r="T130" s="157"/>
      <c r="AT130" s="152" t="s">
        <v>185</v>
      </c>
      <c r="AU130" s="152" t="s">
        <v>85</v>
      </c>
      <c r="AV130" s="12" t="s">
        <v>85</v>
      </c>
      <c r="AW130" s="12" t="s">
        <v>37</v>
      </c>
      <c r="AX130" s="12" t="s">
        <v>75</v>
      </c>
      <c r="AY130" s="152" t="s">
        <v>113</v>
      </c>
    </row>
    <row r="131" spans="2:65" s="12" customFormat="1" ht="11.25">
      <c r="B131" s="151"/>
      <c r="D131" s="135" t="s">
        <v>185</v>
      </c>
      <c r="E131" s="152" t="s">
        <v>19</v>
      </c>
      <c r="F131" s="153" t="s">
        <v>228</v>
      </c>
      <c r="H131" s="154">
        <v>7.35</v>
      </c>
      <c r="I131" s="155"/>
      <c r="L131" s="151"/>
      <c r="M131" s="156"/>
      <c r="T131" s="157"/>
      <c r="AT131" s="152" t="s">
        <v>185</v>
      </c>
      <c r="AU131" s="152" t="s">
        <v>85</v>
      </c>
      <c r="AV131" s="12" t="s">
        <v>85</v>
      </c>
      <c r="AW131" s="12" t="s">
        <v>37</v>
      </c>
      <c r="AX131" s="12" t="s">
        <v>75</v>
      </c>
      <c r="AY131" s="152" t="s">
        <v>113</v>
      </c>
    </row>
    <row r="132" spans="2:65" s="13" customFormat="1" ht="11.25">
      <c r="B132" s="158"/>
      <c r="D132" s="135" t="s">
        <v>185</v>
      </c>
      <c r="E132" s="159" t="s">
        <v>19</v>
      </c>
      <c r="F132" s="160" t="s">
        <v>189</v>
      </c>
      <c r="H132" s="161">
        <v>15.85</v>
      </c>
      <c r="I132" s="162"/>
      <c r="L132" s="158"/>
      <c r="M132" s="163"/>
      <c r="T132" s="164"/>
      <c r="AT132" s="159" t="s">
        <v>185</v>
      </c>
      <c r="AU132" s="159" t="s">
        <v>85</v>
      </c>
      <c r="AV132" s="13" t="s">
        <v>118</v>
      </c>
      <c r="AW132" s="13" t="s">
        <v>37</v>
      </c>
      <c r="AX132" s="13" t="s">
        <v>83</v>
      </c>
      <c r="AY132" s="159" t="s">
        <v>113</v>
      </c>
    </row>
    <row r="133" spans="2:65" s="1" customFormat="1" ht="24.2" customHeight="1">
      <c r="B133" s="31"/>
      <c r="C133" s="121" t="s">
        <v>229</v>
      </c>
      <c r="D133" s="121" t="s">
        <v>114</v>
      </c>
      <c r="E133" s="122" t="s">
        <v>230</v>
      </c>
      <c r="F133" s="123" t="s">
        <v>231</v>
      </c>
      <c r="G133" s="124" t="s">
        <v>180</v>
      </c>
      <c r="H133" s="125">
        <v>2.9039999999999999</v>
      </c>
      <c r="I133" s="126"/>
      <c r="J133" s="127">
        <f>ROUND(I133*H133,2)</f>
        <v>0</v>
      </c>
      <c r="K133" s="128"/>
      <c r="L133" s="31"/>
      <c r="M133" s="129" t="s">
        <v>19</v>
      </c>
      <c r="N133" s="130" t="s">
        <v>46</v>
      </c>
      <c r="P133" s="131">
        <f>O133*H133</f>
        <v>0</v>
      </c>
      <c r="Q133" s="131">
        <v>0</v>
      </c>
      <c r="R133" s="131">
        <f>Q133*H133</f>
        <v>0</v>
      </c>
      <c r="S133" s="131">
        <v>2.5</v>
      </c>
      <c r="T133" s="132">
        <f>S133*H133</f>
        <v>7.26</v>
      </c>
      <c r="AR133" s="133" t="s">
        <v>118</v>
      </c>
      <c r="AT133" s="133" t="s">
        <v>114</v>
      </c>
      <c r="AU133" s="133" t="s">
        <v>85</v>
      </c>
      <c r="AY133" s="16" t="s">
        <v>113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16" t="s">
        <v>83</v>
      </c>
      <c r="BK133" s="134">
        <f>ROUND(I133*H133,2)</f>
        <v>0</v>
      </c>
      <c r="BL133" s="16" t="s">
        <v>118</v>
      </c>
      <c r="BM133" s="133" t="s">
        <v>232</v>
      </c>
    </row>
    <row r="134" spans="2:65" s="1" customFormat="1" ht="29.25">
      <c r="B134" s="31"/>
      <c r="D134" s="135" t="s">
        <v>120</v>
      </c>
      <c r="F134" s="136" t="s">
        <v>233</v>
      </c>
      <c r="I134" s="137"/>
      <c r="L134" s="31"/>
      <c r="M134" s="138"/>
      <c r="T134" s="52"/>
      <c r="AT134" s="16" t="s">
        <v>120</v>
      </c>
      <c r="AU134" s="16" t="s">
        <v>85</v>
      </c>
    </row>
    <row r="135" spans="2:65" s="1" customFormat="1" ht="11.25">
      <c r="B135" s="31"/>
      <c r="D135" s="149" t="s">
        <v>183</v>
      </c>
      <c r="F135" s="150" t="s">
        <v>234</v>
      </c>
      <c r="I135" s="137"/>
      <c r="L135" s="31"/>
      <c r="M135" s="138"/>
      <c r="T135" s="52"/>
      <c r="AT135" s="16" t="s">
        <v>183</v>
      </c>
      <c r="AU135" s="16" t="s">
        <v>85</v>
      </c>
    </row>
    <row r="136" spans="2:65" s="12" customFormat="1" ht="11.25">
      <c r="B136" s="151"/>
      <c r="D136" s="135" t="s">
        <v>185</v>
      </c>
      <c r="E136" s="152" t="s">
        <v>19</v>
      </c>
      <c r="F136" s="153" t="s">
        <v>235</v>
      </c>
      <c r="H136" s="154">
        <v>2.9039999999999999</v>
      </c>
      <c r="I136" s="155"/>
      <c r="L136" s="151"/>
      <c r="M136" s="156"/>
      <c r="T136" s="157"/>
      <c r="AT136" s="152" t="s">
        <v>185</v>
      </c>
      <c r="AU136" s="152" t="s">
        <v>85</v>
      </c>
      <c r="AV136" s="12" t="s">
        <v>85</v>
      </c>
      <c r="AW136" s="12" t="s">
        <v>37</v>
      </c>
      <c r="AX136" s="12" t="s">
        <v>75</v>
      </c>
      <c r="AY136" s="152" t="s">
        <v>113</v>
      </c>
    </row>
    <row r="137" spans="2:65" s="13" customFormat="1" ht="11.25">
      <c r="B137" s="158"/>
      <c r="D137" s="135" t="s">
        <v>185</v>
      </c>
      <c r="E137" s="159" t="s">
        <v>19</v>
      </c>
      <c r="F137" s="160" t="s">
        <v>189</v>
      </c>
      <c r="H137" s="161">
        <v>2.9039999999999999</v>
      </c>
      <c r="I137" s="162"/>
      <c r="L137" s="158"/>
      <c r="M137" s="163"/>
      <c r="T137" s="164"/>
      <c r="AT137" s="159" t="s">
        <v>185</v>
      </c>
      <c r="AU137" s="159" t="s">
        <v>85</v>
      </c>
      <c r="AV137" s="13" t="s">
        <v>118</v>
      </c>
      <c r="AW137" s="13" t="s">
        <v>37</v>
      </c>
      <c r="AX137" s="13" t="s">
        <v>83</v>
      </c>
      <c r="AY137" s="159" t="s">
        <v>113</v>
      </c>
    </row>
    <row r="138" spans="2:65" s="1" customFormat="1" ht="33" customHeight="1">
      <c r="B138" s="31"/>
      <c r="C138" s="121" t="s">
        <v>236</v>
      </c>
      <c r="D138" s="121" t="s">
        <v>114</v>
      </c>
      <c r="E138" s="122" t="s">
        <v>237</v>
      </c>
      <c r="F138" s="123" t="s">
        <v>238</v>
      </c>
      <c r="G138" s="124" t="s">
        <v>180</v>
      </c>
      <c r="H138" s="125">
        <v>43.01</v>
      </c>
      <c r="I138" s="126"/>
      <c r="J138" s="127">
        <f>ROUND(I138*H138,2)</f>
        <v>0</v>
      </c>
      <c r="K138" s="128"/>
      <c r="L138" s="31"/>
      <c r="M138" s="129" t="s">
        <v>19</v>
      </c>
      <c r="N138" s="130" t="s">
        <v>46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118</v>
      </c>
      <c r="AT138" s="133" t="s">
        <v>114</v>
      </c>
      <c r="AU138" s="133" t="s">
        <v>85</v>
      </c>
      <c r="AY138" s="16" t="s">
        <v>113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6" t="s">
        <v>83</v>
      </c>
      <c r="BK138" s="134">
        <f>ROUND(I138*H138,2)</f>
        <v>0</v>
      </c>
      <c r="BL138" s="16" t="s">
        <v>118</v>
      </c>
      <c r="BM138" s="133" t="s">
        <v>239</v>
      </c>
    </row>
    <row r="139" spans="2:65" s="1" customFormat="1" ht="29.25">
      <c r="B139" s="31"/>
      <c r="D139" s="135" t="s">
        <v>120</v>
      </c>
      <c r="F139" s="136" t="s">
        <v>240</v>
      </c>
      <c r="I139" s="137"/>
      <c r="L139" s="31"/>
      <c r="M139" s="138"/>
      <c r="T139" s="52"/>
      <c r="AT139" s="16" t="s">
        <v>120</v>
      </c>
      <c r="AU139" s="16" t="s">
        <v>85</v>
      </c>
    </row>
    <row r="140" spans="2:65" s="1" customFormat="1" ht="11.25">
      <c r="B140" s="31"/>
      <c r="D140" s="149" t="s">
        <v>183</v>
      </c>
      <c r="F140" s="150" t="s">
        <v>241</v>
      </c>
      <c r="I140" s="137"/>
      <c r="L140" s="31"/>
      <c r="M140" s="138"/>
      <c r="T140" s="52"/>
      <c r="AT140" s="16" t="s">
        <v>183</v>
      </c>
      <c r="AU140" s="16" t="s">
        <v>85</v>
      </c>
    </row>
    <row r="141" spans="2:65" s="12" customFormat="1" ht="11.25">
      <c r="B141" s="151"/>
      <c r="D141" s="135" t="s">
        <v>185</v>
      </c>
      <c r="E141" s="152" t="s">
        <v>19</v>
      </c>
      <c r="F141" s="153" t="s">
        <v>242</v>
      </c>
      <c r="H141" s="154">
        <v>25.3</v>
      </c>
      <c r="I141" s="155"/>
      <c r="L141" s="151"/>
      <c r="M141" s="156"/>
      <c r="T141" s="157"/>
      <c r="AT141" s="152" t="s">
        <v>185</v>
      </c>
      <c r="AU141" s="152" t="s">
        <v>85</v>
      </c>
      <c r="AV141" s="12" t="s">
        <v>85</v>
      </c>
      <c r="AW141" s="12" t="s">
        <v>37</v>
      </c>
      <c r="AX141" s="12" t="s">
        <v>75</v>
      </c>
      <c r="AY141" s="152" t="s">
        <v>113</v>
      </c>
    </row>
    <row r="142" spans="2:65" s="12" customFormat="1" ht="11.25">
      <c r="B142" s="151"/>
      <c r="D142" s="135" t="s">
        <v>185</v>
      </c>
      <c r="E142" s="152" t="s">
        <v>19</v>
      </c>
      <c r="F142" s="153" t="s">
        <v>243</v>
      </c>
      <c r="H142" s="154">
        <v>17.71</v>
      </c>
      <c r="I142" s="155"/>
      <c r="L142" s="151"/>
      <c r="M142" s="156"/>
      <c r="T142" s="157"/>
      <c r="AT142" s="152" t="s">
        <v>185</v>
      </c>
      <c r="AU142" s="152" t="s">
        <v>85</v>
      </c>
      <c r="AV142" s="12" t="s">
        <v>85</v>
      </c>
      <c r="AW142" s="12" t="s">
        <v>37</v>
      </c>
      <c r="AX142" s="12" t="s">
        <v>75</v>
      </c>
      <c r="AY142" s="152" t="s">
        <v>113</v>
      </c>
    </row>
    <row r="143" spans="2:65" s="13" customFormat="1" ht="11.25">
      <c r="B143" s="158"/>
      <c r="D143" s="135" t="s">
        <v>185</v>
      </c>
      <c r="E143" s="159" t="s">
        <v>19</v>
      </c>
      <c r="F143" s="160" t="s">
        <v>189</v>
      </c>
      <c r="H143" s="161">
        <v>43.010000000000005</v>
      </c>
      <c r="I143" s="162"/>
      <c r="L143" s="158"/>
      <c r="M143" s="163"/>
      <c r="T143" s="164"/>
      <c r="AT143" s="159" t="s">
        <v>185</v>
      </c>
      <c r="AU143" s="159" t="s">
        <v>85</v>
      </c>
      <c r="AV143" s="13" t="s">
        <v>118</v>
      </c>
      <c r="AW143" s="13" t="s">
        <v>37</v>
      </c>
      <c r="AX143" s="13" t="s">
        <v>83</v>
      </c>
      <c r="AY143" s="159" t="s">
        <v>113</v>
      </c>
    </row>
    <row r="144" spans="2:65" s="1" customFormat="1" ht="24.2" customHeight="1">
      <c r="B144" s="31"/>
      <c r="C144" s="121" t="s">
        <v>145</v>
      </c>
      <c r="D144" s="121" t="s">
        <v>114</v>
      </c>
      <c r="E144" s="122" t="s">
        <v>244</v>
      </c>
      <c r="F144" s="123" t="s">
        <v>245</v>
      </c>
      <c r="G144" s="124" t="s">
        <v>246</v>
      </c>
      <c r="H144" s="125">
        <v>9.3000000000000007</v>
      </c>
      <c r="I144" s="126"/>
      <c r="J144" s="127">
        <f>ROUND(I144*H144,2)</f>
        <v>0</v>
      </c>
      <c r="K144" s="128"/>
      <c r="L144" s="31"/>
      <c r="M144" s="129" t="s">
        <v>19</v>
      </c>
      <c r="N144" s="130" t="s">
        <v>46</v>
      </c>
      <c r="P144" s="131">
        <f>O144*H144</f>
        <v>0</v>
      </c>
      <c r="Q144" s="131">
        <v>8.5132000000000003E-4</v>
      </c>
      <c r="R144" s="131">
        <f>Q144*H144</f>
        <v>7.9172760000000009E-3</v>
      </c>
      <c r="S144" s="131">
        <v>0</v>
      </c>
      <c r="T144" s="132">
        <f>S144*H144</f>
        <v>0</v>
      </c>
      <c r="AR144" s="133" t="s">
        <v>118</v>
      </c>
      <c r="AT144" s="133" t="s">
        <v>114</v>
      </c>
      <c r="AU144" s="133" t="s">
        <v>85</v>
      </c>
      <c r="AY144" s="16" t="s">
        <v>113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6" t="s">
        <v>83</v>
      </c>
      <c r="BK144" s="134">
        <f>ROUND(I144*H144,2)</f>
        <v>0</v>
      </c>
      <c r="BL144" s="16" t="s">
        <v>118</v>
      </c>
      <c r="BM144" s="133" t="s">
        <v>247</v>
      </c>
    </row>
    <row r="145" spans="2:65" s="1" customFormat="1" ht="19.5">
      <c r="B145" s="31"/>
      <c r="D145" s="135" t="s">
        <v>120</v>
      </c>
      <c r="F145" s="136" t="s">
        <v>248</v>
      </c>
      <c r="I145" s="137"/>
      <c r="L145" s="31"/>
      <c r="M145" s="138"/>
      <c r="T145" s="52"/>
      <c r="AT145" s="16" t="s">
        <v>120</v>
      </c>
      <c r="AU145" s="16" t="s">
        <v>85</v>
      </c>
    </row>
    <row r="146" spans="2:65" s="1" customFormat="1" ht="11.25">
      <c r="B146" s="31"/>
      <c r="D146" s="149" t="s">
        <v>183</v>
      </c>
      <c r="F146" s="150" t="s">
        <v>249</v>
      </c>
      <c r="I146" s="137"/>
      <c r="L146" s="31"/>
      <c r="M146" s="138"/>
      <c r="T146" s="52"/>
      <c r="AT146" s="16" t="s">
        <v>183</v>
      </c>
      <c r="AU146" s="16" t="s">
        <v>85</v>
      </c>
    </row>
    <row r="147" spans="2:65" s="12" customFormat="1" ht="11.25">
      <c r="B147" s="151"/>
      <c r="D147" s="135" t="s">
        <v>185</v>
      </c>
      <c r="E147" s="152" t="s">
        <v>19</v>
      </c>
      <c r="F147" s="153" t="s">
        <v>250</v>
      </c>
      <c r="H147" s="154">
        <v>9.3000000000000007</v>
      </c>
      <c r="I147" s="155"/>
      <c r="L147" s="151"/>
      <c r="M147" s="156"/>
      <c r="T147" s="157"/>
      <c r="AT147" s="152" t="s">
        <v>185</v>
      </c>
      <c r="AU147" s="152" t="s">
        <v>85</v>
      </c>
      <c r="AV147" s="12" t="s">
        <v>85</v>
      </c>
      <c r="AW147" s="12" t="s">
        <v>37</v>
      </c>
      <c r="AX147" s="12" t="s">
        <v>75</v>
      </c>
      <c r="AY147" s="152" t="s">
        <v>113</v>
      </c>
    </row>
    <row r="148" spans="2:65" s="13" customFormat="1" ht="11.25">
      <c r="B148" s="158"/>
      <c r="D148" s="135" t="s">
        <v>185</v>
      </c>
      <c r="E148" s="159" t="s">
        <v>19</v>
      </c>
      <c r="F148" s="160" t="s">
        <v>189</v>
      </c>
      <c r="H148" s="161">
        <v>9.3000000000000007</v>
      </c>
      <c r="I148" s="162"/>
      <c r="L148" s="158"/>
      <c r="M148" s="163"/>
      <c r="T148" s="164"/>
      <c r="AT148" s="159" t="s">
        <v>185</v>
      </c>
      <c r="AU148" s="159" t="s">
        <v>85</v>
      </c>
      <c r="AV148" s="13" t="s">
        <v>118</v>
      </c>
      <c r="AW148" s="13" t="s">
        <v>37</v>
      </c>
      <c r="AX148" s="13" t="s">
        <v>83</v>
      </c>
      <c r="AY148" s="159" t="s">
        <v>113</v>
      </c>
    </row>
    <row r="149" spans="2:65" s="1" customFormat="1" ht="24.2" customHeight="1">
      <c r="B149" s="31"/>
      <c r="C149" s="121" t="s">
        <v>150</v>
      </c>
      <c r="D149" s="121" t="s">
        <v>114</v>
      </c>
      <c r="E149" s="122" t="s">
        <v>251</v>
      </c>
      <c r="F149" s="123" t="s">
        <v>252</v>
      </c>
      <c r="G149" s="124" t="s">
        <v>246</v>
      </c>
      <c r="H149" s="125">
        <v>9.3000000000000007</v>
      </c>
      <c r="I149" s="126"/>
      <c r="J149" s="127">
        <f>ROUND(I149*H149,2)</f>
        <v>0</v>
      </c>
      <c r="K149" s="128"/>
      <c r="L149" s="31"/>
      <c r="M149" s="129" t="s">
        <v>19</v>
      </c>
      <c r="N149" s="130" t="s">
        <v>46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AR149" s="133" t="s">
        <v>118</v>
      </c>
      <c r="AT149" s="133" t="s">
        <v>114</v>
      </c>
      <c r="AU149" s="133" t="s">
        <v>85</v>
      </c>
      <c r="AY149" s="16" t="s">
        <v>113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6" t="s">
        <v>83</v>
      </c>
      <c r="BK149" s="134">
        <f>ROUND(I149*H149,2)</f>
        <v>0</v>
      </c>
      <c r="BL149" s="16" t="s">
        <v>118</v>
      </c>
      <c r="BM149" s="133" t="s">
        <v>253</v>
      </c>
    </row>
    <row r="150" spans="2:65" s="1" customFormat="1" ht="29.25">
      <c r="B150" s="31"/>
      <c r="D150" s="135" t="s">
        <v>120</v>
      </c>
      <c r="F150" s="136" t="s">
        <v>254</v>
      </c>
      <c r="I150" s="137"/>
      <c r="L150" s="31"/>
      <c r="M150" s="138"/>
      <c r="T150" s="52"/>
      <c r="AT150" s="16" t="s">
        <v>120</v>
      </c>
      <c r="AU150" s="16" t="s">
        <v>85</v>
      </c>
    </row>
    <row r="151" spans="2:65" s="1" customFormat="1" ht="11.25">
      <c r="B151" s="31"/>
      <c r="D151" s="149" t="s">
        <v>183</v>
      </c>
      <c r="F151" s="150" t="s">
        <v>255</v>
      </c>
      <c r="I151" s="137"/>
      <c r="L151" s="31"/>
      <c r="M151" s="138"/>
      <c r="T151" s="52"/>
      <c r="AT151" s="16" t="s">
        <v>183</v>
      </c>
      <c r="AU151" s="16" t="s">
        <v>85</v>
      </c>
    </row>
    <row r="152" spans="2:65" s="12" customFormat="1" ht="11.25">
      <c r="B152" s="151"/>
      <c r="D152" s="135" t="s">
        <v>185</v>
      </c>
      <c r="E152" s="152" t="s">
        <v>19</v>
      </c>
      <c r="F152" s="153" t="s">
        <v>250</v>
      </c>
      <c r="H152" s="154">
        <v>9.3000000000000007</v>
      </c>
      <c r="I152" s="155"/>
      <c r="L152" s="151"/>
      <c r="M152" s="156"/>
      <c r="T152" s="157"/>
      <c r="AT152" s="152" t="s">
        <v>185</v>
      </c>
      <c r="AU152" s="152" t="s">
        <v>85</v>
      </c>
      <c r="AV152" s="12" t="s">
        <v>85</v>
      </c>
      <c r="AW152" s="12" t="s">
        <v>37</v>
      </c>
      <c r="AX152" s="12" t="s">
        <v>75</v>
      </c>
      <c r="AY152" s="152" t="s">
        <v>113</v>
      </c>
    </row>
    <row r="153" spans="2:65" s="13" customFormat="1" ht="11.25">
      <c r="B153" s="158"/>
      <c r="D153" s="135" t="s">
        <v>185</v>
      </c>
      <c r="E153" s="159" t="s">
        <v>19</v>
      </c>
      <c r="F153" s="160" t="s">
        <v>189</v>
      </c>
      <c r="H153" s="161">
        <v>9.3000000000000007</v>
      </c>
      <c r="I153" s="162"/>
      <c r="L153" s="158"/>
      <c r="M153" s="163"/>
      <c r="T153" s="164"/>
      <c r="AT153" s="159" t="s">
        <v>185</v>
      </c>
      <c r="AU153" s="159" t="s">
        <v>85</v>
      </c>
      <c r="AV153" s="13" t="s">
        <v>118</v>
      </c>
      <c r="AW153" s="13" t="s">
        <v>37</v>
      </c>
      <c r="AX153" s="13" t="s">
        <v>83</v>
      </c>
      <c r="AY153" s="159" t="s">
        <v>113</v>
      </c>
    </row>
    <row r="154" spans="2:65" s="1" customFormat="1" ht="37.9" customHeight="1">
      <c r="B154" s="31"/>
      <c r="C154" s="121" t="s">
        <v>8</v>
      </c>
      <c r="D154" s="121" t="s">
        <v>114</v>
      </c>
      <c r="E154" s="122" t="s">
        <v>256</v>
      </c>
      <c r="F154" s="123" t="s">
        <v>257</v>
      </c>
      <c r="G154" s="124" t="s">
        <v>180</v>
      </c>
      <c r="H154" s="125">
        <v>179.82</v>
      </c>
      <c r="I154" s="126"/>
      <c r="J154" s="127">
        <f>ROUND(I154*H154,2)</f>
        <v>0</v>
      </c>
      <c r="K154" s="128"/>
      <c r="L154" s="31"/>
      <c r="M154" s="129" t="s">
        <v>19</v>
      </c>
      <c r="N154" s="130" t="s">
        <v>46</v>
      </c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2">
        <f>S154*H154</f>
        <v>0</v>
      </c>
      <c r="AR154" s="133" t="s">
        <v>118</v>
      </c>
      <c r="AT154" s="133" t="s">
        <v>114</v>
      </c>
      <c r="AU154" s="133" t="s">
        <v>85</v>
      </c>
      <c r="AY154" s="16" t="s">
        <v>113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6" t="s">
        <v>83</v>
      </c>
      <c r="BK154" s="134">
        <f>ROUND(I154*H154,2)</f>
        <v>0</v>
      </c>
      <c r="BL154" s="16" t="s">
        <v>118</v>
      </c>
      <c r="BM154" s="133" t="s">
        <v>258</v>
      </c>
    </row>
    <row r="155" spans="2:65" s="1" customFormat="1" ht="39">
      <c r="B155" s="31"/>
      <c r="D155" s="135" t="s">
        <v>120</v>
      </c>
      <c r="F155" s="136" t="s">
        <v>259</v>
      </c>
      <c r="I155" s="137"/>
      <c r="L155" s="31"/>
      <c r="M155" s="138"/>
      <c r="T155" s="52"/>
      <c r="AT155" s="16" t="s">
        <v>120</v>
      </c>
      <c r="AU155" s="16" t="s">
        <v>85</v>
      </c>
    </row>
    <row r="156" spans="2:65" s="1" customFormat="1" ht="11.25">
      <c r="B156" s="31"/>
      <c r="D156" s="149" t="s">
        <v>183</v>
      </c>
      <c r="F156" s="150" t="s">
        <v>260</v>
      </c>
      <c r="I156" s="137"/>
      <c r="L156" s="31"/>
      <c r="M156" s="138"/>
      <c r="T156" s="52"/>
      <c r="AT156" s="16" t="s">
        <v>183</v>
      </c>
      <c r="AU156" s="16" t="s">
        <v>85</v>
      </c>
    </row>
    <row r="157" spans="2:65" s="12" customFormat="1" ht="11.25">
      <c r="B157" s="151"/>
      <c r="D157" s="135" t="s">
        <v>185</v>
      </c>
      <c r="E157" s="152" t="s">
        <v>19</v>
      </c>
      <c r="F157" s="153" t="s">
        <v>261</v>
      </c>
      <c r="H157" s="154">
        <v>8.5</v>
      </c>
      <c r="I157" s="155"/>
      <c r="L157" s="151"/>
      <c r="M157" s="156"/>
      <c r="T157" s="157"/>
      <c r="AT157" s="152" t="s">
        <v>185</v>
      </c>
      <c r="AU157" s="152" t="s">
        <v>85</v>
      </c>
      <c r="AV157" s="12" t="s">
        <v>85</v>
      </c>
      <c r="AW157" s="12" t="s">
        <v>37</v>
      </c>
      <c r="AX157" s="12" t="s">
        <v>75</v>
      </c>
      <c r="AY157" s="152" t="s">
        <v>113</v>
      </c>
    </row>
    <row r="158" spans="2:65" s="12" customFormat="1" ht="11.25">
      <c r="B158" s="151"/>
      <c r="D158" s="135" t="s">
        <v>185</v>
      </c>
      <c r="E158" s="152" t="s">
        <v>19</v>
      </c>
      <c r="F158" s="153" t="s">
        <v>262</v>
      </c>
      <c r="H158" s="154">
        <v>7.35</v>
      </c>
      <c r="I158" s="155"/>
      <c r="L158" s="151"/>
      <c r="M158" s="156"/>
      <c r="T158" s="157"/>
      <c r="AT158" s="152" t="s">
        <v>185</v>
      </c>
      <c r="AU158" s="152" t="s">
        <v>85</v>
      </c>
      <c r="AV158" s="12" t="s">
        <v>85</v>
      </c>
      <c r="AW158" s="12" t="s">
        <v>37</v>
      </c>
      <c r="AX158" s="12" t="s">
        <v>75</v>
      </c>
      <c r="AY158" s="152" t="s">
        <v>113</v>
      </c>
    </row>
    <row r="159" spans="2:65" s="12" customFormat="1" ht="11.25">
      <c r="B159" s="151"/>
      <c r="D159" s="135" t="s">
        <v>185</v>
      </c>
      <c r="E159" s="152" t="s">
        <v>19</v>
      </c>
      <c r="F159" s="153" t="s">
        <v>263</v>
      </c>
      <c r="H159" s="154">
        <v>40.700000000000003</v>
      </c>
      <c r="I159" s="155"/>
      <c r="L159" s="151"/>
      <c r="M159" s="156"/>
      <c r="T159" s="157"/>
      <c r="AT159" s="152" t="s">
        <v>185</v>
      </c>
      <c r="AU159" s="152" t="s">
        <v>85</v>
      </c>
      <c r="AV159" s="12" t="s">
        <v>85</v>
      </c>
      <c r="AW159" s="12" t="s">
        <v>37</v>
      </c>
      <c r="AX159" s="12" t="s">
        <v>75</v>
      </c>
      <c r="AY159" s="152" t="s">
        <v>113</v>
      </c>
    </row>
    <row r="160" spans="2:65" s="12" customFormat="1" ht="11.25">
      <c r="B160" s="151"/>
      <c r="D160" s="135" t="s">
        <v>185</v>
      </c>
      <c r="E160" s="152" t="s">
        <v>19</v>
      </c>
      <c r="F160" s="153" t="s">
        <v>264</v>
      </c>
      <c r="H160" s="154">
        <v>44.5</v>
      </c>
      <c r="I160" s="155"/>
      <c r="L160" s="151"/>
      <c r="M160" s="156"/>
      <c r="T160" s="157"/>
      <c r="AT160" s="152" t="s">
        <v>185</v>
      </c>
      <c r="AU160" s="152" t="s">
        <v>85</v>
      </c>
      <c r="AV160" s="12" t="s">
        <v>85</v>
      </c>
      <c r="AW160" s="12" t="s">
        <v>37</v>
      </c>
      <c r="AX160" s="12" t="s">
        <v>75</v>
      </c>
      <c r="AY160" s="152" t="s">
        <v>113</v>
      </c>
    </row>
    <row r="161" spans="2:65" s="12" customFormat="1" ht="11.25">
      <c r="B161" s="151"/>
      <c r="D161" s="135" t="s">
        <v>185</v>
      </c>
      <c r="E161" s="152" t="s">
        <v>19</v>
      </c>
      <c r="F161" s="153" t="s">
        <v>265</v>
      </c>
      <c r="H161" s="154">
        <v>29.26</v>
      </c>
      <c r="I161" s="155"/>
      <c r="L161" s="151"/>
      <c r="M161" s="156"/>
      <c r="T161" s="157"/>
      <c r="AT161" s="152" t="s">
        <v>185</v>
      </c>
      <c r="AU161" s="152" t="s">
        <v>85</v>
      </c>
      <c r="AV161" s="12" t="s">
        <v>85</v>
      </c>
      <c r="AW161" s="12" t="s">
        <v>37</v>
      </c>
      <c r="AX161" s="12" t="s">
        <v>75</v>
      </c>
      <c r="AY161" s="152" t="s">
        <v>113</v>
      </c>
    </row>
    <row r="162" spans="2:65" s="12" customFormat="1" ht="11.25">
      <c r="B162" s="151"/>
      <c r="D162" s="135" t="s">
        <v>185</v>
      </c>
      <c r="E162" s="152" t="s">
        <v>19</v>
      </c>
      <c r="F162" s="153" t="s">
        <v>266</v>
      </c>
      <c r="H162" s="154">
        <v>6.5</v>
      </c>
      <c r="I162" s="155"/>
      <c r="L162" s="151"/>
      <c r="M162" s="156"/>
      <c r="T162" s="157"/>
      <c r="AT162" s="152" t="s">
        <v>185</v>
      </c>
      <c r="AU162" s="152" t="s">
        <v>85</v>
      </c>
      <c r="AV162" s="12" t="s">
        <v>85</v>
      </c>
      <c r="AW162" s="12" t="s">
        <v>37</v>
      </c>
      <c r="AX162" s="12" t="s">
        <v>75</v>
      </c>
      <c r="AY162" s="152" t="s">
        <v>113</v>
      </c>
    </row>
    <row r="163" spans="2:65" s="12" customFormat="1" ht="11.25">
      <c r="B163" s="151"/>
      <c r="D163" s="135" t="s">
        <v>185</v>
      </c>
      <c r="E163" s="152" t="s">
        <v>19</v>
      </c>
      <c r="F163" s="153" t="s">
        <v>267</v>
      </c>
      <c r="H163" s="154">
        <v>25.3</v>
      </c>
      <c r="I163" s="155"/>
      <c r="L163" s="151"/>
      <c r="M163" s="156"/>
      <c r="T163" s="157"/>
      <c r="AT163" s="152" t="s">
        <v>185</v>
      </c>
      <c r="AU163" s="152" t="s">
        <v>85</v>
      </c>
      <c r="AV163" s="12" t="s">
        <v>85</v>
      </c>
      <c r="AW163" s="12" t="s">
        <v>37</v>
      </c>
      <c r="AX163" s="12" t="s">
        <v>75</v>
      </c>
      <c r="AY163" s="152" t="s">
        <v>113</v>
      </c>
    </row>
    <row r="164" spans="2:65" s="12" customFormat="1" ht="11.25">
      <c r="B164" s="151"/>
      <c r="D164" s="135" t="s">
        <v>185</v>
      </c>
      <c r="E164" s="152" t="s">
        <v>19</v>
      </c>
      <c r="F164" s="153" t="s">
        <v>268</v>
      </c>
      <c r="H164" s="154">
        <v>17.71</v>
      </c>
      <c r="I164" s="155"/>
      <c r="L164" s="151"/>
      <c r="M164" s="156"/>
      <c r="T164" s="157"/>
      <c r="AT164" s="152" t="s">
        <v>185</v>
      </c>
      <c r="AU164" s="152" t="s">
        <v>85</v>
      </c>
      <c r="AV164" s="12" t="s">
        <v>85</v>
      </c>
      <c r="AW164" s="12" t="s">
        <v>37</v>
      </c>
      <c r="AX164" s="12" t="s">
        <v>75</v>
      </c>
      <c r="AY164" s="152" t="s">
        <v>113</v>
      </c>
    </row>
    <row r="165" spans="2:65" s="13" customFormat="1" ht="11.25">
      <c r="B165" s="158"/>
      <c r="D165" s="135" t="s">
        <v>185</v>
      </c>
      <c r="E165" s="159" t="s">
        <v>19</v>
      </c>
      <c r="F165" s="160" t="s">
        <v>189</v>
      </c>
      <c r="H165" s="161">
        <v>179.82000000000002</v>
      </c>
      <c r="I165" s="162"/>
      <c r="L165" s="158"/>
      <c r="M165" s="163"/>
      <c r="T165" s="164"/>
      <c r="AT165" s="159" t="s">
        <v>185</v>
      </c>
      <c r="AU165" s="159" t="s">
        <v>85</v>
      </c>
      <c r="AV165" s="13" t="s">
        <v>118</v>
      </c>
      <c r="AW165" s="13" t="s">
        <v>37</v>
      </c>
      <c r="AX165" s="13" t="s">
        <v>83</v>
      </c>
      <c r="AY165" s="159" t="s">
        <v>113</v>
      </c>
    </row>
    <row r="166" spans="2:65" s="1" customFormat="1" ht="37.9" customHeight="1">
      <c r="B166" s="31"/>
      <c r="C166" s="121" t="s">
        <v>162</v>
      </c>
      <c r="D166" s="121" t="s">
        <v>114</v>
      </c>
      <c r="E166" s="122" t="s">
        <v>269</v>
      </c>
      <c r="F166" s="123" t="s">
        <v>270</v>
      </c>
      <c r="G166" s="124" t="s">
        <v>180</v>
      </c>
      <c r="H166" s="125">
        <v>899.1</v>
      </c>
      <c r="I166" s="126"/>
      <c r="J166" s="127">
        <f>ROUND(I166*H166,2)</f>
        <v>0</v>
      </c>
      <c r="K166" s="128"/>
      <c r="L166" s="31"/>
      <c r="M166" s="129" t="s">
        <v>19</v>
      </c>
      <c r="N166" s="130" t="s">
        <v>46</v>
      </c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2">
        <f>S166*H166</f>
        <v>0</v>
      </c>
      <c r="AR166" s="133" t="s">
        <v>118</v>
      </c>
      <c r="AT166" s="133" t="s">
        <v>114</v>
      </c>
      <c r="AU166" s="133" t="s">
        <v>85</v>
      </c>
      <c r="AY166" s="16" t="s">
        <v>113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16" t="s">
        <v>83</v>
      </c>
      <c r="BK166" s="134">
        <f>ROUND(I166*H166,2)</f>
        <v>0</v>
      </c>
      <c r="BL166" s="16" t="s">
        <v>118</v>
      </c>
      <c r="BM166" s="133" t="s">
        <v>271</v>
      </c>
    </row>
    <row r="167" spans="2:65" s="1" customFormat="1" ht="48.75">
      <c r="B167" s="31"/>
      <c r="D167" s="135" t="s">
        <v>120</v>
      </c>
      <c r="F167" s="136" t="s">
        <v>272</v>
      </c>
      <c r="I167" s="137"/>
      <c r="L167" s="31"/>
      <c r="M167" s="138"/>
      <c r="T167" s="52"/>
      <c r="AT167" s="16" t="s">
        <v>120</v>
      </c>
      <c r="AU167" s="16" t="s">
        <v>85</v>
      </c>
    </row>
    <row r="168" spans="2:65" s="1" customFormat="1" ht="11.25">
      <c r="B168" s="31"/>
      <c r="D168" s="149" t="s">
        <v>183</v>
      </c>
      <c r="F168" s="150" t="s">
        <v>273</v>
      </c>
      <c r="I168" s="137"/>
      <c r="L168" s="31"/>
      <c r="M168" s="138"/>
      <c r="T168" s="52"/>
      <c r="AT168" s="16" t="s">
        <v>183</v>
      </c>
      <c r="AU168" s="16" t="s">
        <v>85</v>
      </c>
    </row>
    <row r="169" spans="2:65" s="12" customFormat="1" ht="11.25">
      <c r="B169" s="151"/>
      <c r="D169" s="135" t="s">
        <v>185</v>
      </c>
      <c r="F169" s="153" t="s">
        <v>274</v>
      </c>
      <c r="H169" s="154">
        <v>899.1</v>
      </c>
      <c r="I169" s="155"/>
      <c r="L169" s="151"/>
      <c r="M169" s="156"/>
      <c r="T169" s="157"/>
      <c r="AT169" s="152" t="s">
        <v>185</v>
      </c>
      <c r="AU169" s="152" t="s">
        <v>85</v>
      </c>
      <c r="AV169" s="12" t="s">
        <v>85</v>
      </c>
      <c r="AW169" s="12" t="s">
        <v>4</v>
      </c>
      <c r="AX169" s="12" t="s">
        <v>83</v>
      </c>
      <c r="AY169" s="152" t="s">
        <v>113</v>
      </c>
    </row>
    <row r="170" spans="2:65" s="1" customFormat="1" ht="24.2" customHeight="1">
      <c r="B170" s="31"/>
      <c r="C170" s="121" t="s">
        <v>275</v>
      </c>
      <c r="D170" s="121" t="s">
        <v>114</v>
      </c>
      <c r="E170" s="122" t="s">
        <v>276</v>
      </c>
      <c r="F170" s="123" t="s">
        <v>277</v>
      </c>
      <c r="G170" s="124" t="s">
        <v>180</v>
      </c>
      <c r="H170" s="125">
        <v>9.9849999999999994</v>
      </c>
      <c r="I170" s="126"/>
      <c r="J170" s="127">
        <f>ROUND(I170*H170,2)</f>
        <v>0</v>
      </c>
      <c r="K170" s="128"/>
      <c r="L170" s="31"/>
      <c r="M170" s="129" t="s">
        <v>19</v>
      </c>
      <c r="N170" s="130" t="s">
        <v>46</v>
      </c>
      <c r="P170" s="131">
        <f>O170*H170</f>
        <v>0</v>
      </c>
      <c r="Q170" s="131">
        <v>0</v>
      </c>
      <c r="R170" s="131">
        <f>Q170*H170</f>
        <v>0</v>
      </c>
      <c r="S170" s="131">
        <v>0</v>
      </c>
      <c r="T170" s="132">
        <f>S170*H170</f>
        <v>0</v>
      </c>
      <c r="AR170" s="133" t="s">
        <v>118</v>
      </c>
      <c r="AT170" s="133" t="s">
        <v>114</v>
      </c>
      <c r="AU170" s="133" t="s">
        <v>85</v>
      </c>
      <c r="AY170" s="16" t="s">
        <v>113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16" t="s">
        <v>83</v>
      </c>
      <c r="BK170" s="134">
        <f>ROUND(I170*H170,2)</f>
        <v>0</v>
      </c>
      <c r="BL170" s="16" t="s">
        <v>118</v>
      </c>
      <c r="BM170" s="133" t="s">
        <v>278</v>
      </c>
    </row>
    <row r="171" spans="2:65" s="1" customFormat="1" ht="19.5">
      <c r="B171" s="31"/>
      <c r="D171" s="135" t="s">
        <v>120</v>
      </c>
      <c r="F171" s="136" t="s">
        <v>279</v>
      </c>
      <c r="I171" s="137"/>
      <c r="L171" s="31"/>
      <c r="M171" s="138"/>
      <c r="T171" s="52"/>
      <c r="AT171" s="16" t="s">
        <v>120</v>
      </c>
      <c r="AU171" s="16" t="s">
        <v>85</v>
      </c>
    </row>
    <row r="172" spans="2:65" s="1" customFormat="1" ht="11.25">
      <c r="B172" s="31"/>
      <c r="D172" s="149" t="s">
        <v>183</v>
      </c>
      <c r="F172" s="150" t="s">
        <v>280</v>
      </c>
      <c r="I172" s="137"/>
      <c r="L172" s="31"/>
      <c r="M172" s="138"/>
      <c r="T172" s="52"/>
      <c r="AT172" s="16" t="s">
        <v>183</v>
      </c>
      <c r="AU172" s="16" t="s">
        <v>85</v>
      </c>
    </row>
    <row r="173" spans="2:65" s="12" customFormat="1" ht="22.5">
      <c r="B173" s="151"/>
      <c r="D173" s="135" t="s">
        <v>185</v>
      </c>
      <c r="E173" s="152" t="s">
        <v>19</v>
      </c>
      <c r="F173" s="153" t="s">
        <v>281</v>
      </c>
      <c r="H173" s="154">
        <v>9.9849999999999994</v>
      </c>
      <c r="I173" s="155"/>
      <c r="L173" s="151"/>
      <c r="M173" s="156"/>
      <c r="T173" s="157"/>
      <c r="AT173" s="152" t="s">
        <v>185</v>
      </c>
      <c r="AU173" s="152" t="s">
        <v>85</v>
      </c>
      <c r="AV173" s="12" t="s">
        <v>85</v>
      </c>
      <c r="AW173" s="12" t="s">
        <v>37</v>
      </c>
      <c r="AX173" s="12" t="s">
        <v>75</v>
      </c>
      <c r="AY173" s="152" t="s">
        <v>113</v>
      </c>
    </row>
    <row r="174" spans="2:65" s="13" customFormat="1" ht="11.25">
      <c r="B174" s="158"/>
      <c r="D174" s="135" t="s">
        <v>185</v>
      </c>
      <c r="E174" s="159" t="s">
        <v>19</v>
      </c>
      <c r="F174" s="160" t="s">
        <v>189</v>
      </c>
      <c r="H174" s="161">
        <v>9.9849999999999994</v>
      </c>
      <c r="I174" s="162"/>
      <c r="L174" s="158"/>
      <c r="M174" s="163"/>
      <c r="T174" s="164"/>
      <c r="AT174" s="159" t="s">
        <v>185</v>
      </c>
      <c r="AU174" s="159" t="s">
        <v>85</v>
      </c>
      <c r="AV174" s="13" t="s">
        <v>118</v>
      </c>
      <c r="AW174" s="13" t="s">
        <v>37</v>
      </c>
      <c r="AX174" s="13" t="s">
        <v>83</v>
      </c>
      <c r="AY174" s="159" t="s">
        <v>113</v>
      </c>
    </row>
    <row r="175" spans="2:65" s="1" customFormat="1" ht="24.2" customHeight="1">
      <c r="B175" s="31"/>
      <c r="C175" s="121" t="s">
        <v>282</v>
      </c>
      <c r="D175" s="121" t="s">
        <v>114</v>
      </c>
      <c r="E175" s="122" t="s">
        <v>283</v>
      </c>
      <c r="F175" s="123" t="s">
        <v>284</v>
      </c>
      <c r="G175" s="124" t="s">
        <v>180</v>
      </c>
      <c r="H175" s="125">
        <v>9.9849999999999994</v>
      </c>
      <c r="I175" s="126"/>
      <c r="J175" s="127">
        <f>ROUND(I175*H175,2)</f>
        <v>0</v>
      </c>
      <c r="K175" s="128"/>
      <c r="L175" s="31"/>
      <c r="M175" s="129" t="s">
        <v>19</v>
      </c>
      <c r="N175" s="130" t="s">
        <v>46</v>
      </c>
      <c r="P175" s="131">
        <f>O175*H175</f>
        <v>0</v>
      </c>
      <c r="Q175" s="131">
        <v>0</v>
      </c>
      <c r="R175" s="131">
        <f>Q175*H175</f>
        <v>0</v>
      </c>
      <c r="S175" s="131">
        <v>0</v>
      </c>
      <c r="T175" s="132">
        <f>S175*H175</f>
        <v>0</v>
      </c>
      <c r="AR175" s="133" t="s">
        <v>118</v>
      </c>
      <c r="AT175" s="133" t="s">
        <v>114</v>
      </c>
      <c r="AU175" s="133" t="s">
        <v>85</v>
      </c>
      <c r="AY175" s="16" t="s">
        <v>113</v>
      </c>
      <c r="BE175" s="134">
        <f>IF(N175="základní",J175,0)</f>
        <v>0</v>
      </c>
      <c r="BF175" s="134">
        <f>IF(N175="snížená",J175,0)</f>
        <v>0</v>
      </c>
      <c r="BG175" s="134">
        <f>IF(N175="zákl. přenesená",J175,0)</f>
        <v>0</v>
      </c>
      <c r="BH175" s="134">
        <f>IF(N175="sníž. přenesená",J175,0)</f>
        <v>0</v>
      </c>
      <c r="BI175" s="134">
        <f>IF(N175="nulová",J175,0)</f>
        <v>0</v>
      </c>
      <c r="BJ175" s="16" t="s">
        <v>83</v>
      </c>
      <c r="BK175" s="134">
        <f>ROUND(I175*H175,2)</f>
        <v>0</v>
      </c>
      <c r="BL175" s="16" t="s">
        <v>118</v>
      </c>
      <c r="BM175" s="133" t="s">
        <v>285</v>
      </c>
    </row>
    <row r="176" spans="2:65" s="1" customFormat="1" ht="29.25">
      <c r="B176" s="31"/>
      <c r="D176" s="135" t="s">
        <v>120</v>
      </c>
      <c r="F176" s="136" t="s">
        <v>286</v>
      </c>
      <c r="I176" s="137"/>
      <c r="L176" s="31"/>
      <c r="M176" s="138"/>
      <c r="T176" s="52"/>
      <c r="AT176" s="16" t="s">
        <v>120</v>
      </c>
      <c r="AU176" s="16" t="s">
        <v>85</v>
      </c>
    </row>
    <row r="177" spans="2:65" s="1" customFormat="1" ht="11.25">
      <c r="B177" s="31"/>
      <c r="D177" s="149" t="s">
        <v>183</v>
      </c>
      <c r="F177" s="150" t="s">
        <v>287</v>
      </c>
      <c r="I177" s="137"/>
      <c r="L177" s="31"/>
      <c r="M177" s="138"/>
      <c r="T177" s="52"/>
      <c r="AT177" s="16" t="s">
        <v>183</v>
      </c>
      <c r="AU177" s="16" t="s">
        <v>85</v>
      </c>
    </row>
    <row r="178" spans="2:65" s="12" customFormat="1" ht="22.5">
      <c r="B178" s="151"/>
      <c r="D178" s="135" t="s">
        <v>185</v>
      </c>
      <c r="E178" s="152" t="s">
        <v>19</v>
      </c>
      <c r="F178" s="153" t="s">
        <v>281</v>
      </c>
      <c r="H178" s="154">
        <v>9.9849999999999994</v>
      </c>
      <c r="I178" s="155"/>
      <c r="L178" s="151"/>
      <c r="M178" s="156"/>
      <c r="T178" s="157"/>
      <c r="AT178" s="152" t="s">
        <v>185</v>
      </c>
      <c r="AU178" s="152" t="s">
        <v>85</v>
      </c>
      <c r="AV178" s="12" t="s">
        <v>85</v>
      </c>
      <c r="AW178" s="12" t="s">
        <v>37</v>
      </c>
      <c r="AX178" s="12" t="s">
        <v>75</v>
      </c>
      <c r="AY178" s="152" t="s">
        <v>113</v>
      </c>
    </row>
    <row r="179" spans="2:65" s="13" customFormat="1" ht="11.25">
      <c r="B179" s="158"/>
      <c r="D179" s="135" t="s">
        <v>185</v>
      </c>
      <c r="E179" s="159" t="s">
        <v>19</v>
      </c>
      <c r="F179" s="160" t="s">
        <v>189</v>
      </c>
      <c r="H179" s="161">
        <v>9.9849999999999994</v>
      </c>
      <c r="I179" s="162"/>
      <c r="L179" s="158"/>
      <c r="M179" s="163"/>
      <c r="T179" s="164"/>
      <c r="AT179" s="159" t="s">
        <v>185</v>
      </c>
      <c r="AU179" s="159" t="s">
        <v>85</v>
      </c>
      <c r="AV179" s="13" t="s">
        <v>118</v>
      </c>
      <c r="AW179" s="13" t="s">
        <v>37</v>
      </c>
      <c r="AX179" s="13" t="s">
        <v>83</v>
      </c>
      <c r="AY179" s="159" t="s">
        <v>113</v>
      </c>
    </row>
    <row r="180" spans="2:65" s="1" customFormat="1" ht="16.5" customHeight="1">
      <c r="B180" s="31"/>
      <c r="C180" s="121" t="s">
        <v>288</v>
      </c>
      <c r="D180" s="121" t="s">
        <v>114</v>
      </c>
      <c r="E180" s="122" t="s">
        <v>289</v>
      </c>
      <c r="F180" s="123" t="s">
        <v>290</v>
      </c>
      <c r="G180" s="124" t="s">
        <v>180</v>
      </c>
      <c r="H180" s="125">
        <v>359.64</v>
      </c>
      <c r="I180" s="126"/>
      <c r="J180" s="127">
        <f>ROUND(I180*H180,2)</f>
        <v>0</v>
      </c>
      <c r="K180" s="128"/>
      <c r="L180" s="31"/>
      <c r="M180" s="129" t="s">
        <v>19</v>
      </c>
      <c r="N180" s="130" t="s">
        <v>46</v>
      </c>
      <c r="P180" s="131">
        <f>O180*H180</f>
        <v>0</v>
      </c>
      <c r="Q180" s="131">
        <v>0</v>
      </c>
      <c r="R180" s="131">
        <f>Q180*H180</f>
        <v>0</v>
      </c>
      <c r="S180" s="131">
        <v>0</v>
      </c>
      <c r="T180" s="132">
        <f>S180*H180</f>
        <v>0</v>
      </c>
      <c r="AR180" s="133" t="s">
        <v>118</v>
      </c>
      <c r="AT180" s="133" t="s">
        <v>114</v>
      </c>
      <c r="AU180" s="133" t="s">
        <v>85</v>
      </c>
      <c r="AY180" s="16" t="s">
        <v>113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16" t="s">
        <v>83</v>
      </c>
      <c r="BK180" s="134">
        <f>ROUND(I180*H180,2)</f>
        <v>0</v>
      </c>
      <c r="BL180" s="16" t="s">
        <v>118</v>
      </c>
      <c r="BM180" s="133" t="s">
        <v>291</v>
      </c>
    </row>
    <row r="181" spans="2:65" s="1" customFormat="1" ht="19.5">
      <c r="B181" s="31"/>
      <c r="D181" s="135" t="s">
        <v>120</v>
      </c>
      <c r="F181" s="136" t="s">
        <v>292</v>
      </c>
      <c r="I181" s="137"/>
      <c r="L181" s="31"/>
      <c r="M181" s="138"/>
      <c r="T181" s="52"/>
      <c r="AT181" s="16" t="s">
        <v>120</v>
      </c>
      <c r="AU181" s="16" t="s">
        <v>85</v>
      </c>
    </row>
    <row r="182" spans="2:65" s="1" customFormat="1" ht="11.25">
      <c r="B182" s="31"/>
      <c r="D182" s="149" t="s">
        <v>183</v>
      </c>
      <c r="F182" s="150" t="s">
        <v>293</v>
      </c>
      <c r="I182" s="137"/>
      <c r="L182" s="31"/>
      <c r="M182" s="138"/>
      <c r="T182" s="52"/>
      <c r="AT182" s="16" t="s">
        <v>183</v>
      </c>
      <c r="AU182" s="16" t="s">
        <v>85</v>
      </c>
    </row>
    <row r="183" spans="2:65" s="12" customFormat="1" ht="11.25">
      <c r="B183" s="151"/>
      <c r="D183" s="135" t="s">
        <v>185</v>
      </c>
      <c r="E183" s="152" t="s">
        <v>19</v>
      </c>
      <c r="F183" s="153" t="s">
        <v>294</v>
      </c>
      <c r="H183" s="154">
        <v>359.64</v>
      </c>
      <c r="I183" s="155"/>
      <c r="L183" s="151"/>
      <c r="M183" s="156"/>
      <c r="T183" s="157"/>
      <c r="AT183" s="152" t="s">
        <v>185</v>
      </c>
      <c r="AU183" s="152" t="s">
        <v>85</v>
      </c>
      <c r="AV183" s="12" t="s">
        <v>85</v>
      </c>
      <c r="AW183" s="12" t="s">
        <v>37</v>
      </c>
      <c r="AX183" s="12" t="s">
        <v>75</v>
      </c>
      <c r="AY183" s="152" t="s">
        <v>113</v>
      </c>
    </row>
    <row r="184" spans="2:65" s="13" customFormat="1" ht="11.25">
      <c r="B184" s="158"/>
      <c r="D184" s="135" t="s">
        <v>185</v>
      </c>
      <c r="E184" s="159" t="s">
        <v>19</v>
      </c>
      <c r="F184" s="160" t="s">
        <v>189</v>
      </c>
      <c r="H184" s="161">
        <v>359.64</v>
      </c>
      <c r="I184" s="162"/>
      <c r="L184" s="158"/>
      <c r="M184" s="163"/>
      <c r="T184" s="164"/>
      <c r="AT184" s="159" t="s">
        <v>185</v>
      </c>
      <c r="AU184" s="159" t="s">
        <v>85</v>
      </c>
      <c r="AV184" s="13" t="s">
        <v>118</v>
      </c>
      <c r="AW184" s="13" t="s">
        <v>37</v>
      </c>
      <c r="AX184" s="13" t="s">
        <v>83</v>
      </c>
      <c r="AY184" s="159" t="s">
        <v>113</v>
      </c>
    </row>
    <row r="185" spans="2:65" s="1" customFormat="1" ht="16.5" customHeight="1">
      <c r="B185" s="31"/>
      <c r="C185" s="121" t="s">
        <v>295</v>
      </c>
      <c r="D185" s="121" t="s">
        <v>114</v>
      </c>
      <c r="E185" s="122" t="s">
        <v>296</v>
      </c>
      <c r="F185" s="123" t="s">
        <v>297</v>
      </c>
      <c r="G185" s="124" t="s">
        <v>117</v>
      </c>
      <c r="H185" s="125">
        <v>1</v>
      </c>
      <c r="I185" s="126"/>
      <c r="J185" s="127">
        <f>ROUND(I185*H185,2)</f>
        <v>0</v>
      </c>
      <c r="K185" s="128"/>
      <c r="L185" s="31"/>
      <c r="M185" s="129" t="s">
        <v>19</v>
      </c>
      <c r="N185" s="130" t="s">
        <v>46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118</v>
      </c>
      <c r="AT185" s="133" t="s">
        <v>114</v>
      </c>
      <c r="AU185" s="133" t="s">
        <v>85</v>
      </c>
      <c r="AY185" s="16" t="s">
        <v>113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6" t="s">
        <v>83</v>
      </c>
      <c r="BK185" s="134">
        <f>ROUND(I185*H185,2)</f>
        <v>0</v>
      </c>
      <c r="BL185" s="16" t="s">
        <v>118</v>
      </c>
      <c r="BM185" s="133" t="s">
        <v>298</v>
      </c>
    </row>
    <row r="186" spans="2:65" s="1" customFormat="1" ht="11.25">
      <c r="B186" s="31"/>
      <c r="D186" s="135" t="s">
        <v>120</v>
      </c>
      <c r="F186" s="136" t="s">
        <v>297</v>
      </c>
      <c r="I186" s="137"/>
      <c r="L186" s="31"/>
      <c r="M186" s="138"/>
      <c r="T186" s="52"/>
      <c r="AT186" s="16" t="s">
        <v>120</v>
      </c>
      <c r="AU186" s="16" t="s">
        <v>85</v>
      </c>
    </row>
    <row r="187" spans="2:65" s="1" customFormat="1" ht="29.25">
      <c r="B187" s="31"/>
      <c r="D187" s="135" t="s">
        <v>121</v>
      </c>
      <c r="F187" s="139" t="s">
        <v>299</v>
      </c>
      <c r="I187" s="137"/>
      <c r="L187" s="31"/>
      <c r="M187" s="138"/>
      <c r="T187" s="52"/>
      <c r="AT187" s="16" t="s">
        <v>121</v>
      </c>
      <c r="AU187" s="16" t="s">
        <v>85</v>
      </c>
    </row>
    <row r="188" spans="2:65" s="1" customFormat="1" ht="24.2" customHeight="1">
      <c r="B188" s="31"/>
      <c r="C188" s="121" t="s">
        <v>300</v>
      </c>
      <c r="D188" s="121" t="s">
        <v>114</v>
      </c>
      <c r="E188" s="122" t="s">
        <v>301</v>
      </c>
      <c r="F188" s="123" t="s">
        <v>302</v>
      </c>
      <c r="G188" s="124" t="s">
        <v>303</v>
      </c>
      <c r="H188" s="125">
        <v>100</v>
      </c>
      <c r="I188" s="126"/>
      <c r="J188" s="127">
        <f>ROUND(I188*H188,2)</f>
        <v>0</v>
      </c>
      <c r="K188" s="128"/>
      <c r="L188" s="31"/>
      <c r="M188" s="129" t="s">
        <v>19</v>
      </c>
      <c r="N188" s="130" t="s">
        <v>46</v>
      </c>
      <c r="P188" s="131">
        <f>O188*H188</f>
        <v>0</v>
      </c>
      <c r="Q188" s="131">
        <v>6.3739199999999994E-5</v>
      </c>
      <c r="R188" s="131">
        <f>Q188*H188</f>
        <v>6.3739199999999991E-3</v>
      </c>
      <c r="S188" s="131">
        <v>0</v>
      </c>
      <c r="T188" s="132">
        <f>S188*H188</f>
        <v>0</v>
      </c>
      <c r="AR188" s="133" t="s">
        <v>118</v>
      </c>
      <c r="AT188" s="133" t="s">
        <v>114</v>
      </c>
      <c r="AU188" s="133" t="s">
        <v>85</v>
      </c>
      <c r="AY188" s="16" t="s">
        <v>113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6" t="s">
        <v>83</v>
      </c>
      <c r="BK188" s="134">
        <f>ROUND(I188*H188,2)</f>
        <v>0</v>
      </c>
      <c r="BL188" s="16" t="s">
        <v>118</v>
      </c>
      <c r="BM188" s="133" t="s">
        <v>304</v>
      </c>
    </row>
    <row r="189" spans="2:65" s="1" customFormat="1" ht="19.5">
      <c r="B189" s="31"/>
      <c r="D189" s="135" t="s">
        <v>120</v>
      </c>
      <c r="F189" s="136" t="s">
        <v>305</v>
      </c>
      <c r="I189" s="137"/>
      <c r="L189" s="31"/>
      <c r="M189" s="138"/>
      <c r="T189" s="52"/>
      <c r="AT189" s="16" t="s">
        <v>120</v>
      </c>
      <c r="AU189" s="16" t="s">
        <v>85</v>
      </c>
    </row>
    <row r="190" spans="2:65" s="1" customFormat="1" ht="11.25">
      <c r="B190" s="31"/>
      <c r="D190" s="149" t="s">
        <v>183</v>
      </c>
      <c r="F190" s="150" t="s">
        <v>306</v>
      </c>
      <c r="I190" s="137"/>
      <c r="L190" s="31"/>
      <c r="M190" s="138"/>
      <c r="T190" s="52"/>
      <c r="AT190" s="16" t="s">
        <v>183</v>
      </c>
      <c r="AU190" s="16" t="s">
        <v>85</v>
      </c>
    </row>
    <row r="191" spans="2:65" s="1" customFormat="1" ht="24.2" customHeight="1">
      <c r="B191" s="31"/>
      <c r="C191" s="121" t="s">
        <v>307</v>
      </c>
      <c r="D191" s="121" t="s">
        <v>114</v>
      </c>
      <c r="E191" s="122" t="s">
        <v>308</v>
      </c>
      <c r="F191" s="123" t="s">
        <v>309</v>
      </c>
      <c r="G191" s="124" t="s">
        <v>310</v>
      </c>
      <c r="H191" s="125">
        <v>20</v>
      </c>
      <c r="I191" s="126"/>
      <c r="J191" s="127">
        <f>ROUND(I191*H191,2)</f>
        <v>0</v>
      </c>
      <c r="K191" s="128"/>
      <c r="L191" s="31"/>
      <c r="M191" s="129" t="s">
        <v>19</v>
      </c>
      <c r="N191" s="130" t="s">
        <v>46</v>
      </c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AR191" s="133" t="s">
        <v>118</v>
      </c>
      <c r="AT191" s="133" t="s">
        <v>114</v>
      </c>
      <c r="AU191" s="133" t="s">
        <v>85</v>
      </c>
      <c r="AY191" s="16" t="s">
        <v>113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6" t="s">
        <v>83</v>
      </c>
      <c r="BK191" s="134">
        <f>ROUND(I191*H191,2)</f>
        <v>0</v>
      </c>
      <c r="BL191" s="16" t="s">
        <v>118</v>
      </c>
      <c r="BM191" s="133" t="s">
        <v>311</v>
      </c>
    </row>
    <row r="192" spans="2:65" s="1" customFormat="1" ht="19.5">
      <c r="B192" s="31"/>
      <c r="D192" s="135" t="s">
        <v>120</v>
      </c>
      <c r="F192" s="136" t="s">
        <v>312</v>
      </c>
      <c r="I192" s="137"/>
      <c r="L192" s="31"/>
      <c r="M192" s="138"/>
      <c r="T192" s="52"/>
      <c r="AT192" s="16" t="s">
        <v>120</v>
      </c>
      <c r="AU192" s="16" t="s">
        <v>85</v>
      </c>
    </row>
    <row r="193" spans="2:65" s="1" customFormat="1" ht="11.25">
      <c r="B193" s="31"/>
      <c r="D193" s="149" t="s">
        <v>183</v>
      </c>
      <c r="F193" s="150" t="s">
        <v>313</v>
      </c>
      <c r="I193" s="137"/>
      <c r="L193" s="31"/>
      <c r="M193" s="138"/>
      <c r="T193" s="52"/>
      <c r="AT193" s="16" t="s">
        <v>183</v>
      </c>
      <c r="AU193" s="16" t="s">
        <v>85</v>
      </c>
    </row>
    <row r="194" spans="2:65" s="1" customFormat="1" ht="24.2" customHeight="1">
      <c r="B194" s="31"/>
      <c r="C194" s="121" t="s">
        <v>314</v>
      </c>
      <c r="D194" s="121" t="s">
        <v>114</v>
      </c>
      <c r="E194" s="122" t="s">
        <v>315</v>
      </c>
      <c r="F194" s="123" t="s">
        <v>316</v>
      </c>
      <c r="G194" s="124" t="s">
        <v>246</v>
      </c>
      <c r="H194" s="125">
        <v>30</v>
      </c>
      <c r="I194" s="126"/>
      <c r="J194" s="127">
        <f>ROUND(I194*H194,2)</f>
        <v>0</v>
      </c>
      <c r="K194" s="128"/>
      <c r="L194" s="31"/>
      <c r="M194" s="129" t="s">
        <v>19</v>
      </c>
      <c r="N194" s="130" t="s">
        <v>46</v>
      </c>
      <c r="P194" s="131">
        <f>O194*H194</f>
        <v>0</v>
      </c>
      <c r="Q194" s="131">
        <v>0</v>
      </c>
      <c r="R194" s="131">
        <f>Q194*H194</f>
        <v>0</v>
      </c>
      <c r="S194" s="131">
        <v>0</v>
      </c>
      <c r="T194" s="132">
        <f>S194*H194</f>
        <v>0</v>
      </c>
      <c r="AR194" s="133" t="s">
        <v>118</v>
      </c>
      <c r="AT194" s="133" t="s">
        <v>114</v>
      </c>
      <c r="AU194" s="133" t="s">
        <v>85</v>
      </c>
      <c r="AY194" s="16" t="s">
        <v>113</v>
      </c>
      <c r="BE194" s="134">
        <f>IF(N194="základní",J194,0)</f>
        <v>0</v>
      </c>
      <c r="BF194" s="134">
        <f>IF(N194="snížená",J194,0)</f>
        <v>0</v>
      </c>
      <c r="BG194" s="134">
        <f>IF(N194="zákl. přenesená",J194,0)</f>
        <v>0</v>
      </c>
      <c r="BH194" s="134">
        <f>IF(N194="sníž. přenesená",J194,0)</f>
        <v>0</v>
      </c>
      <c r="BI194" s="134">
        <f>IF(N194="nulová",J194,0)</f>
        <v>0</v>
      </c>
      <c r="BJ194" s="16" t="s">
        <v>83</v>
      </c>
      <c r="BK194" s="134">
        <f>ROUND(I194*H194,2)</f>
        <v>0</v>
      </c>
      <c r="BL194" s="16" t="s">
        <v>118</v>
      </c>
      <c r="BM194" s="133" t="s">
        <v>317</v>
      </c>
    </row>
    <row r="195" spans="2:65" s="1" customFormat="1" ht="19.5">
      <c r="B195" s="31"/>
      <c r="D195" s="135" t="s">
        <v>120</v>
      </c>
      <c r="F195" s="136" t="s">
        <v>318</v>
      </c>
      <c r="I195" s="137"/>
      <c r="L195" s="31"/>
      <c r="M195" s="138"/>
      <c r="T195" s="52"/>
      <c r="AT195" s="16" t="s">
        <v>120</v>
      </c>
      <c r="AU195" s="16" t="s">
        <v>85</v>
      </c>
    </row>
    <row r="196" spans="2:65" s="1" customFormat="1" ht="11.25">
      <c r="B196" s="31"/>
      <c r="D196" s="149" t="s">
        <v>183</v>
      </c>
      <c r="F196" s="150" t="s">
        <v>319</v>
      </c>
      <c r="I196" s="137"/>
      <c r="L196" s="31"/>
      <c r="M196" s="138"/>
      <c r="T196" s="52"/>
      <c r="AT196" s="16" t="s">
        <v>183</v>
      </c>
      <c r="AU196" s="16" t="s">
        <v>85</v>
      </c>
    </row>
    <row r="197" spans="2:65" s="12" customFormat="1" ht="11.25">
      <c r="B197" s="151"/>
      <c r="D197" s="135" t="s">
        <v>185</v>
      </c>
      <c r="E197" s="152" t="s">
        <v>19</v>
      </c>
      <c r="F197" s="153" t="s">
        <v>320</v>
      </c>
      <c r="H197" s="154">
        <v>30</v>
      </c>
      <c r="I197" s="155"/>
      <c r="L197" s="151"/>
      <c r="M197" s="156"/>
      <c r="T197" s="157"/>
      <c r="AT197" s="152" t="s">
        <v>185</v>
      </c>
      <c r="AU197" s="152" t="s">
        <v>85</v>
      </c>
      <c r="AV197" s="12" t="s">
        <v>85</v>
      </c>
      <c r="AW197" s="12" t="s">
        <v>37</v>
      </c>
      <c r="AX197" s="12" t="s">
        <v>75</v>
      </c>
      <c r="AY197" s="152" t="s">
        <v>113</v>
      </c>
    </row>
    <row r="198" spans="2:65" s="13" customFormat="1" ht="11.25">
      <c r="B198" s="158"/>
      <c r="D198" s="135" t="s">
        <v>185</v>
      </c>
      <c r="E198" s="159" t="s">
        <v>19</v>
      </c>
      <c r="F198" s="160" t="s">
        <v>189</v>
      </c>
      <c r="H198" s="161">
        <v>30</v>
      </c>
      <c r="I198" s="162"/>
      <c r="L198" s="158"/>
      <c r="M198" s="163"/>
      <c r="T198" s="164"/>
      <c r="AT198" s="159" t="s">
        <v>185</v>
      </c>
      <c r="AU198" s="159" t="s">
        <v>85</v>
      </c>
      <c r="AV198" s="13" t="s">
        <v>118</v>
      </c>
      <c r="AW198" s="13" t="s">
        <v>37</v>
      </c>
      <c r="AX198" s="13" t="s">
        <v>83</v>
      </c>
      <c r="AY198" s="159" t="s">
        <v>113</v>
      </c>
    </row>
    <row r="199" spans="2:65" s="1" customFormat="1" ht="21.75" customHeight="1">
      <c r="B199" s="31"/>
      <c r="C199" s="121" t="s">
        <v>7</v>
      </c>
      <c r="D199" s="121" t="s">
        <v>114</v>
      </c>
      <c r="E199" s="122" t="s">
        <v>321</v>
      </c>
      <c r="F199" s="123" t="s">
        <v>322</v>
      </c>
      <c r="G199" s="124" t="s">
        <v>246</v>
      </c>
      <c r="H199" s="125">
        <v>30</v>
      </c>
      <c r="I199" s="126"/>
      <c r="J199" s="127">
        <f>ROUND(I199*H199,2)</f>
        <v>0</v>
      </c>
      <c r="K199" s="128"/>
      <c r="L199" s="31"/>
      <c r="M199" s="129" t="s">
        <v>19</v>
      </c>
      <c r="N199" s="130" t="s">
        <v>46</v>
      </c>
      <c r="P199" s="131">
        <f>O199*H199</f>
        <v>0</v>
      </c>
      <c r="Q199" s="131">
        <v>0</v>
      </c>
      <c r="R199" s="131">
        <f>Q199*H199</f>
        <v>0</v>
      </c>
      <c r="S199" s="131">
        <v>0</v>
      </c>
      <c r="T199" s="132">
        <f>S199*H199</f>
        <v>0</v>
      </c>
      <c r="AR199" s="133" t="s">
        <v>118</v>
      </c>
      <c r="AT199" s="133" t="s">
        <v>114</v>
      </c>
      <c r="AU199" s="133" t="s">
        <v>85</v>
      </c>
      <c r="AY199" s="16" t="s">
        <v>113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6" t="s">
        <v>83</v>
      </c>
      <c r="BK199" s="134">
        <f>ROUND(I199*H199,2)</f>
        <v>0</v>
      </c>
      <c r="BL199" s="16" t="s">
        <v>118</v>
      </c>
      <c r="BM199" s="133" t="s">
        <v>323</v>
      </c>
    </row>
    <row r="200" spans="2:65" s="1" customFormat="1" ht="11.25">
      <c r="B200" s="31"/>
      <c r="D200" s="135" t="s">
        <v>120</v>
      </c>
      <c r="F200" s="136" t="s">
        <v>322</v>
      </c>
      <c r="I200" s="137"/>
      <c r="L200" s="31"/>
      <c r="M200" s="138"/>
      <c r="T200" s="52"/>
      <c r="AT200" s="16" t="s">
        <v>120</v>
      </c>
      <c r="AU200" s="16" t="s">
        <v>85</v>
      </c>
    </row>
    <row r="201" spans="2:65" s="1" customFormat="1" ht="11.25">
      <c r="B201" s="31"/>
      <c r="D201" s="149" t="s">
        <v>183</v>
      </c>
      <c r="F201" s="150" t="s">
        <v>324</v>
      </c>
      <c r="I201" s="137"/>
      <c r="L201" s="31"/>
      <c r="M201" s="138"/>
      <c r="T201" s="52"/>
      <c r="AT201" s="16" t="s">
        <v>183</v>
      </c>
      <c r="AU201" s="16" t="s">
        <v>85</v>
      </c>
    </row>
    <row r="202" spans="2:65" s="12" customFormat="1" ht="11.25">
      <c r="B202" s="151"/>
      <c r="D202" s="135" t="s">
        <v>185</v>
      </c>
      <c r="E202" s="152" t="s">
        <v>19</v>
      </c>
      <c r="F202" s="153" t="s">
        <v>320</v>
      </c>
      <c r="H202" s="154">
        <v>30</v>
      </c>
      <c r="I202" s="155"/>
      <c r="L202" s="151"/>
      <c r="M202" s="156"/>
      <c r="T202" s="157"/>
      <c r="AT202" s="152" t="s">
        <v>185</v>
      </c>
      <c r="AU202" s="152" t="s">
        <v>85</v>
      </c>
      <c r="AV202" s="12" t="s">
        <v>85</v>
      </c>
      <c r="AW202" s="12" t="s">
        <v>37</v>
      </c>
      <c r="AX202" s="12" t="s">
        <v>75</v>
      </c>
      <c r="AY202" s="152" t="s">
        <v>113</v>
      </c>
    </row>
    <row r="203" spans="2:65" s="13" customFormat="1" ht="11.25">
      <c r="B203" s="158"/>
      <c r="D203" s="135" t="s">
        <v>185</v>
      </c>
      <c r="E203" s="159" t="s">
        <v>19</v>
      </c>
      <c r="F203" s="160" t="s">
        <v>189</v>
      </c>
      <c r="H203" s="161">
        <v>30</v>
      </c>
      <c r="I203" s="162"/>
      <c r="L203" s="158"/>
      <c r="M203" s="163"/>
      <c r="T203" s="164"/>
      <c r="AT203" s="159" t="s">
        <v>185</v>
      </c>
      <c r="AU203" s="159" t="s">
        <v>85</v>
      </c>
      <c r="AV203" s="13" t="s">
        <v>118</v>
      </c>
      <c r="AW203" s="13" t="s">
        <v>37</v>
      </c>
      <c r="AX203" s="13" t="s">
        <v>83</v>
      </c>
      <c r="AY203" s="159" t="s">
        <v>113</v>
      </c>
    </row>
    <row r="204" spans="2:65" s="1" customFormat="1" ht="16.5" customHeight="1">
      <c r="B204" s="31"/>
      <c r="C204" s="165" t="s">
        <v>325</v>
      </c>
      <c r="D204" s="165" t="s">
        <v>326</v>
      </c>
      <c r="E204" s="166" t="s">
        <v>327</v>
      </c>
      <c r="F204" s="167" t="s">
        <v>328</v>
      </c>
      <c r="G204" s="168" t="s">
        <v>329</v>
      </c>
      <c r="H204" s="169">
        <v>0.9</v>
      </c>
      <c r="I204" s="170"/>
      <c r="J204" s="171">
        <f>ROUND(I204*H204,2)</f>
        <v>0</v>
      </c>
      <c r="K204" s="172"/>
      <c r="L204" s="173"/>
      <c r="M204" s="174" t="s">
        <v>19</v>
      </c>
      <c r="N204" s="175" t="s">
        <v>46</v>
      </c>
      <c r="P204" s="131">
        <f>O204*H204</f>
        <v>0</v>
      </c>
      <c r="Q204" s="131">
        <v>1E-3</v>
      </c>
      <c r="R204" s="131">
        <f>Q204*H204</f>
        <v>9.0000000000000008E-4</v>
      </c>
      <c r="S204" s="131">
        <v>0</v>
      </c>
      <c r="T204" s="132">
        <f>S204*H204</f>
        <v>0</v>
      </c>
      <c r="AR204" s="133" t="s">
        <v>229</v>
      </c>
      <c r="AT204" s="133" t="s">
        <v>326</v>
      </c>
      <c r="AU204" s="133" t="s">
        <v>85</v>
      </c>
      <c r="AY204" s="16" t="s">
        <v>113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6" t="s">
        <v>83</v>
      </c>
      <c r="BK204" s="134">
        <f>ROUND(I204*H204,2)</f>
        <v>0</v>
      </c>
      <c r="BL204" s="16" t="s">
        <v>118</v>
      </c>
      <c r="BM204" s="133" t="s">
        <v>330</v>
      </c>
    </row>
    <row r="205" spans="2:65" s="1" customFormat="1" ht="11.25">
      <c r="B205" s="31"/>
      <c r="D205" s="135" t="s">
        <v>120</v>
      </c>
      <c r="F205" s="136" t="s">
        <v>328</v>
      </c>
      <c r="I205" s="137"/>
      <c r="L205" s="31"/>
      <c r="M205" s="138"/>
      <c r="T205" s="52"/>
      <c r="AT205" s="16" t="s">
        <v>120</v>
      </c>
      <c r="AU205" s="16" t="s">
        <v>85</v>
      </c>
    </row>
    <row r="206" spans="2:65" s="12" customFormat="1" ht="11.25">
      <c r="B206" s="151"/>
      <c r="D206" s="135" t="s">
        <v>185</v>
      </c>
      <c r="F206" s="153" t="s">
        <v>331</v>
      </c>
      <c r="H206" s="154">
        <v>0.9</v>
      </c>
      <c r="I206" s="155"/>
      <c r="L206" s="151"/>
      <c r="M206" s="156"/>
      <c r="T206" s="157"/>
      <c r="AT206" s="152" t="s">
        <v>185</v>
      </c>
      <c r="AU206" s="152" t="s">
        <v>85</v>
      </c>
      <c r="AV206" s="12" t="s">
        <v>85</v>
      </c>
      <c r="AW206" s="12" t="s">
        <v>4</v>
      </c>
      <c r="AX206" s="12" t="s">
        <v>83</v>
      </c>
      <c r="AY206" s="152" t="s">
        <v>113</v>
      </c>
    </row>
    <row r="207" spans="2:65" s="1" customFormat="1" ht="24.2" customHeight="1">
      <c r="B207" s="31"/>
      <c r="C207" s="121" t="s">
        <v>332</v>
      </c>
      <c r="D207" s="121" t="s">
        <v>114</v>
      </c>
      <c r="E207" s="122" t="s">
        <v>333</v>
      </c>
      <c r="F207" s="123" t="s">
        <v>334</v>
      </c>
      <c r="G207" s="124" t="s">
        <v>246</v>
      </c>
      <c r="H207" s="125">
        <v>30</v>
      </c>
      <c r="I207" s="126"/>
      <c r="J207" s="127">
        <f>ROUND(I207*H207,2)</f>
        <v>0</v>
      </c>
      <c r="K207" s="128"/>
      <c r="L207" s="31"/>
      <c r="M207" s="129" t="s">
        <v>19</v>
      </c>
      <c r="N207" s="130" t="s">
        <v>46</v>
      </c>
      <c r="P207" s="131">
        <f>O207*H207</f>
        <v>0</v>
      </c>
      <c r="Q207" s="131">
        <v>0</v>
      </c>
      <c r="R207" s="131">
        <f>Q207*H207</f>
        <v>0</v>
      </c>
      <c r="S207" s="131">
        <v>0</v>
      </c>
      <c r="T207" s="132">
        <f>S207*H207</f>
        <v>0</v>
      </c>
      <c r="AR207" s="133" t="s">
        <v>118</v>
      </c>
      <c r="AT207" s="133" t="s">
        <v>114</v>
      </c>
      <c r="AU207" s="133" t="s">
        <v>85</v>
      </c>
      <c r="AY207" s="16" t="s">
        <v>113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16" t="s">
        <v>83</v>
      </c>
      <c r="BK207" s="134">
        <f>ROUND(I207*H207,2)</f>
        <v>0</v>
      </c>
      <c r="BL207" s="16" t="s">
        <v>118</v>
      </c>
      <c r="BM207" s="133" t="s">
        <v>335</v>
      </c>
    </row>
    <row r="208" spans="2:65" s="1" customFormat="1" ht="19.5">
      <c r="B208" s="31"/>
      <c r="D208" s="135" t="s">
        <v>120</v>
      </c>
      <c r="F208" s="136" t="s">
        <v>336</v>
      </c>
      <c r="I208" s="137"/>
      <c r="L208" s="31"/>
      <c r="M208" s="138"/>
      <c r="T208" s="52"/>
      <c r="AT208" s="16" t="s">
        <v>120</v>
      </c>
      <c r="AU208" s="16" t="s">
        <v>85</v>
      </c>
    </row>
    <row r="209" spans="2:65" s="1" customFormat="1" ht="11.25">
      <c r="B209" s="31"/>
      <c r="D209" s="149" t="s">
        <v>183</v>
      </c>
      <c r="F209" s="150" t="s">
        <v>337</v>
      </c>
      <c r="I209" s="137"/>
      <c r="L209" s="31"/>
      <c r="M209" s="138"/>
      <c r="T209" s="52"/>
      <c r="AT209" s="16" t="s">
        <v>183</v>
      </c>
      <c r="AU209" s="16" t="s">
        <v>85</v>
      </c>
    </row>
    <row r="210" spans="2:65" s="12" customFormat="1" ht="11.25">
      <c r="B210" s="151"/>
      <c r="D210" s="135" t="s">
        <v>185</v>
      </c>
      <c r="E210" s="152" t="s">
        <v>19</v>
      </c>
      <c r="F210" s="153" t="s">
        <v>320</v>
      </c>
      <c r="H210" s="154">
        <v>30</v>
      </c>
      <c r="I210" s="155"/>
      <c r="L210" s="151"/>
      <c r="M210" s="156"/>
      <c r="T210" s="157"/>
      <c r="AT210" s="152" t="s">
        <v>185</v>
      </c>
      <c r="AU210" s="152" t="s">
        <v>85</v>
      </c>
      <c r="AV210" s="12" t="s">
        <v>85</v>
      </c>
      <c r="AW210" s="12" t="s">
        <v>37</v>
      </c>
      <c r="AX210" s="12" t="s">
        <v>75</v>
      </c>
      <c r="AY210" s="152" t="s">
        <v>113</v>
      </c>
    </row>
    <row r="211" spans="2:65" s="13" customFormat="1" ht="11.25">
      <c r="B211" s="158"/>
      <c r="D211" s="135" t="s">
        <v>185</v>
      </c>
      <c r="E211" s="159" t="s">
        <v>19</v>
      </c>
      <c r="F211" s="160" t="s">
        <v>189</v>
      </c>
      <c r="H211" s="161">
        <v>30</v>
      </c>
      <c r="I211" s="162"/>
      <c r="L211" s="158"/>
      <c r="M211" s="163"/>
      <c r="T211" s="164"/>
      <c r="AT211" s="159" t="s">
        <v>185</v>
      </c>
      <c r="AU211" s="159" t="s">
        <v>85</v>
      </c>
      <c r="AV211" s="13" t="s">
        <v>118</v>
      </c>
      <c r="AW211" s="13" t="s">
        <v>37</v>
      </c>
      <c r="AX211" s="13" t="s">
        <v>83</v>
      </c>
      <c r="AY211" s="159" t="s">
        <v>113</v>
      </c>
    </row>
    <row r="212" spans="2:65" s="1" customFormat="1" ht="16.5" customHeight="1">
      <c r="B212" s="31"/>
      <c r="C212" s="121" t="s">
        <v>338</v>
      </c>
      <c r="D212" s="121" t="s">
        <v>114</v>
      </c>
      <c r="E212" s="122" t="s">
        <v>339</v>
      </c>
      <c r="F212" s="123" t="s">
        <v>340</v>
      </c>
      <c r="G212" s="124" t="s">
        <v>341</v>
      </c>
      <c r="H212" s="125">
        <v>359.64</v>
      </c>
      <c r="I212" s="126"/>
      <c r="J212" s="127">
        <f>ROUND(I212*H212,2)</f>
        <v>0</v>
      </c>
      <c r="K212" s="128"/>
      <c r="L212" s="31"/>
      <c r="M212" s="129" t="s">
        <v>19</v>
      </c>
      <c r="N212" s="130" t="s">
        <v>46</v>
      </c>
      <c r="P212" s="131">
        <f>O212*H212</f>
        <v>0</v>
      </c>
      <c r="Q212" s="131">
        <v>0</v>
      </c>
      <c r="R212" s="131">
        <f>Q212*H212</f>
        <v>0</v>
      </c>
      <c r="S212" s="131">
        <v>0</v>
      </c>
      <c r="T212" s="132">
        <f>S212*H212</f>
        <v>0</v>
      </c>
      <c r="AR212" s="133" t="s">
        <v>118</v>
      </c>
      <c r="AT212" s="133" t="s">
        <v>114</v>
      </c>
      <c r="AU212" s="133" t="s">
        <v>85</v>
      </c>
      <c r="AY212" s="16" t="s">
        <v>113</v>
      </c>
      <c r="BE212" s="134">
        <f>IF(N212="základní",J212,0)</f>
        <v>0</v>
      </c>
      <c r="BF212" s="134">
        <f>IF(N212="snížená",J212,0)</f>
        <v>0</v>
      </c>
      <c r="BG212" s="134">
        <f>IF(N212="zákl. přenesená",J212,0)</f>
        <v>0</v>
      </c>
      <c r="BH212" s="134">
        <f>IF(N212="sníž. přenesená",J212,0)</f>
        <v>0</v>
      </c>
      <c r="BI212" s="134">
        <f>IF(N212="nulová",J212,0)</f>
        <v>0</v>
      </c>
      <c r="BJ212" s="16" t="s">
        <v>83</v>
      </c>
      <c r="BK212" s="134">
        <f>ROUND(I212*H212,2)</f>
        <v>0</v>
      </c>
      <c r="BL212" s="16" t="s">
        <v>118</v>
      </c>
      <c r="BM212" s="133" t="s">
        <v>342</v>
      </c>
    </row>
    <row r="213" spans="2:65" s="1" customFormat="1" ht="11.25">
      <c r="B213" s="31"/>
      <c r="D213" s="135" t="s">
        <v>120</v>
      </c>
      <c r="F213" s="136" t="s">
        <v>340</v>
      </c>
      <c r="I213" s="137"/>
      <c r="L213" s="31"/>
      <c r="M213" s="138"/>
      <c r="T213" s="52"/>
      <c r="AT213" s="16" t="s">
        <v>120</v>
      </c>
      <c r="AU213" s="16" t="s">
        <v>85</v>
      </c>
    </row>
    <row r="214" spans="2:65" s="12" customFormat="1" ht="11.25">
      <c r="B214" s="151"/>
      <c r="D214" s="135" t="s">
        <v>185</v>
      </c>
      <c r="E214" s="152" t="s">
        <v>19</v>
      </c>
      <c r="F214" s="153" t="s">
        <v>294</v>
      </c>
      <c r="H214" s="154">
        <v>359.64</v>
      </c>
      <c r="I214" s="155"/>
      <c r="L214" s="151"/>
      <c r="M214" s="156"/>
      <c r="T214" s="157"/>
      <c r="AT214" s="152" t="s">
        <v>185</v>
      </c>
      <c r="AU214" s="152" t="s">
        <v>85</v>
      </c>
      <c r="AV214" s="12" t="s">
        <v>85</v>
      </c>
      <c r="AW214" s="12" t="s">
        <v>37</v>
      </c>
      <c r="AX214" s="12" t="s">
        <v>75</v>
      </c>
      <c r="AY214" s="152" t="s">
        <v>113</v>
      </c>
    </row>
    <row r="215" spans="2:65" s="13" customFormat="1" ht="11.25">
      <c r="B215" s="158"/>
      <c r="D215" s="135" t="s">
        <v>185</v>
      </c>
      <c r="E215" s="159" t="s">
        <v>19</v>
      </c>
      <c r="F215" s="160" t="s">
        <v>189</v>
      </c>
      <c r="H215" s="161">
        <v>359.64</v>
      </c>
      <c r="I215" s="162"/>
      <c r="L215" s="158"/>
      <c r="M215" s="163"/>
      <c r="T215" s="164"/>
      <c r="AT215" s="159" t="s">
        <v>185</v>
      </c>
      <c r="AU215" s="159" t="s">
        <v>85</v>
      </c>
      <c r="AV215" s="13" t="s">
        <v>118</v>
      </c>
      <c r="AW215" s="13" t="s">
        <v>37</v>
      </c>
      <c r="AX215" s="13" t="s">
        <v>83</v>
      </c>
      <c r="AY215" s="159" t="s">
        <v>113</v>
      </c>
    </row>
    <row r="216" spans="2:65" s="10" customFormat="1" ht="20.85" customHeight="1">
      <c r="B216" s="111"/>
      <c r="D216" s="112" t="s">
        <v>74</v>
      </c>
      <c r="E216" s="147" t="s">
        <v>343</v>
      </c>
      <c r="F216" s="147" t="s">
        <v>344</v>
      </c>
      <c r="I216" s="114"/>
      <c r="J216" s="148">
        <f>BK216</f>
        <v>0</v>
      </c>
      <c r="L216" s="111"/>
      <c r="M216" s="116"/>
      <c r="P216" s="117">
        <f>SUM(P217:P247)</f>
        <v>0</v>
      </c>
      <c r="R216" s="117">
        <f>SUM(R217:R247)</f>
        <v>0.75477012310920011</v>
      </c>
      <c r="T216" s="118">
        <f>SUM(T217:T247)</f>
        <v>0</v>
      </c>
      <c r="AR216" s="112" t="s">
        <v>83</v>
      </c>
      <c r="AT216" s="119" t="s">
        <v>74</v>
      </c>
      <c r="AU216" s="119" t="s">
        <v>85</v>
      </c>
      <c r="AY216" s="112" t="s">
        <v>113</v>
      </c>
      <c r="BK216" s="120">
        <f>SUM(BK217:BK247)</f>
        <v>0</v>
      </c>
    </row>
    <row r="217" spans="2:65" s="1" customFormat="1" ht="24.2" customHeight="1">
      <c r="B217" s="31"/>
      <c r="C217" s="121" t="s">
        <v>345</v>
      </c>
      <c r="D217" s="121" t="s">
        <v>114</v>
      </c>
      <c r="E217" s="122" t="s">
        <v>346</v>
      </c>
      <c r="F217" s="123" t="s">
        <v>347</v>
      </c>
      <c r="G217" s="124" t="s">
        <v>180</v>
      </c>
      <c r="H217" s="125">
        <v>10.154</v>
      </c>
      <c r="I217" s="126"/>
      <c r="J217" s="127">
        <f>ROUND(I217*H217,2)</f>
        <v>0</v>
      </c>
      <c r="K217" s="128"/>
      <c r="L217" s="31"/>
      <c r="M217" s="129" t="s">
        <v>19</v>
      </c>
      <c r="N217" s="130" t="s">
        <v>46</v>
      </c>
      <c r="P217" s="131">
        <f>O217*H217</f>
        <v>0</v>
      </c>
      <c r="Q217" s="131">
        <v>0</v>
      </c>
      <c r="R217" s="131">
        <f>Q217*H217</f>
        <v>0</v>
      </c>
      <c r="S217" s="131">
        <v>0</v>
      </c>
      <c r="T217" s="132">
        <f>S217*H217</f>
        <v>0</v>
      </c>
      <c r="AR217" s="133" t="s">
        <v>118</v>
      </c>
      <c r="AT217" s="133" t="s">
        <v>114</v>
      </c>
      <c r="AU217" s="133" t="s">
        <v>127</v>
      </c>
      <c r="AY217" s="16" t="s">
        <v>113</v>
      </c>
      <c r="BE217" s="134">
        <f>IF(N217="základní",J217,0)</f>
        <v>0</v>
      </c>
      <c r="BF217" s="134">
        <f>IF(N217="snížená",J217,0)</f>
        <v>0</v>
      </c>
      <c r="BG217" s="134">
        <f>IF(N217="zákl. přenesená",J217,0)</f>
        <v>0</v>
      </c>
      <c r="BH217" s="134">
        <f>IF(N217="sníž. přenesená",J217,0)</f>
        <v>0</v>
      </c>
      <c r="BI217" s="134">
        <f>IF(N217="nulová",J217,0)</f>
        <v>0</v>
      </c>
      <c r="BJ217" s="16" t="s">
        <v>83</v>
      </c>
      <c r="BK217" s="134">
        <f>ROUND(I217*H217,2)</f>
        <v>0</v>
      </c>
      <c r="BL217" s="16" t="s">
        <v>118</v>
      </c>
      <c r="BM217" s="133" t="s">
        <v>348</v>
      </c>
    </row>
    <row r="218" spans="2:65" s="1" customFormat="1" ht="48.75">
      <c r="B218" s="31"/>
      <c r="D218" s="135" t="s">
        <v>120</v>
      </c>
      <c r="F218" s="136" t="s">
        <v>349</v>
      </c>
      <c r="I218" s="137"/>
      <c r="L218" s="31"/>
      <c r="M218" s="138"/>
      <c r="T218" s="52"/>
      <c r="AT218" s="16" t="s">
        <v>120</v>
      </c>
      <c r="AU218" s="16" t="s">
        <v>127</v>
      </c>
    </row>
    <row r="219" spans="2:65" s="1" customFormat="1" ht="11.25">
      <c r="B219" s="31"/>
      <c r="D219" s="149" t="s">
        <v>183</v>
      </c>
      <c r="F219" s="150" t="s">
        <v>350</v>
      </c>
      <c r="I219" s="137"/>
      <c r="L219" s="31"/>
      <c r="M219" s="138"/>
      <c r="T219" s="52"/>
      <c r="AT219" s="16" t="s">
        <v>183</v>
      </c>
      <c r="AU219" s="16" t="s">
        <v>127</v>
      </c>
    </row>
    <row r="220" spans="2:65" s="12" customFormat="1" ht="11.25">
      <c r="B220" s="151"/>
      <c r="D220" s="135" t="s">
        <v>185</v>
      </c>
      <c r="E220" s="152" t="s">
        <v>19</v>
      </c>
      <c r="F220" s="153" t="s">
        <v>351</v>
      </c>
      <c r="H220" s="154">
        <v>7.25</v>
      </c>
      <c r="I220" s="155"/>
      <c r="L220" s="151"/>
      <c r="M220" s="156"/>
      <c r="T220" s="157"/>
      <c r="AT220" s="152" t="s">
        <v>185</v>
      </c>
      <c r="AU220" s="152" t="s">
        <v>127</v>
      </c>
      <c r="AV220" s="12" t="s">
        <v>85</v>
      </c>
      <c r="AW220" s="12" t="s">
        <v>37</v>
      </c>
      <c r="AX220" s="12" t="s">
        <v>75</v>
      </c>
      <c r="AY220" s="152" t="s">
        <v>113</v>
      </c>
    </row>
    <row r="221" spans="2:65" s="12" customFormat="1" ht="11.25">
      <c r="B221" s="151"/>
      <c r="D221" s="135" t="s">
        <v>185</v>
      </c>
      <c r="E221" s="152" t="s">
        <v>19</v>
      </c>
      <c r="F221" s="153" t="s">
        <v>352</v>
      </c>
      <c r="H221" s="154">
        <v>2.9039999999999999</v>
      </c>
      <c r="I221" s="155"/>
      <c r="L221" s="151"/>
      <c r="M221" s="156"/>
      <c r="T221" s="157"/>
      <c r="AT221" s="152" t="s">
        <v>185</v>
      </c>
      <c r="AU221" s="152" t="s">
        <v>127</v>
      </c>
      <c r="AV221" s="12" t="s">
        <v>85</v>
      </c>
      <c r="AW221" s="12" t="s">
        <v>37</v>
      </c>
      <c r="AX221" s="12" t="s">
        <v>75</v>
      </c>
      <c r="AY221" s="152" t="s">
        <v>113</v>
      </c>
    </row>
    <row r="222" spans="2:65" s="13" customFormat="1" ht="11.25">
      <c r="B222" s="158"/>
      <c r="D222" s="135" t="s">
        <v>185</v>
      </c>
      <c r="E222" s="159" t="s">
        <v>19</v>
      </c>
      <c r="F222" s="160" t="s">
        <v>189</v>
      </c>
      <c r="H222" s="161">
        <v>10.154</v>
      </c>
      <c r="I222" s="162"/>
      <c r="L222" s="158"/>
      <c r="M222" s="163"/>
      <c r="T222" s="164"/>
      <c r="AT222" s="159" t="s">
        <v>185</v>
      </c>
      <c r="AU222" s="159" t="s">
        <v>127</v>
      </c>
      <c r="AV222" s="13" t="s">
        <v>118</v>
      </c>
      <c r="AW222" s="13" t="s">
        <v>37</v>
      </c>
      <c r="AX222" s="13" t="s">
        <v>83</v>
      </c>
      <c r="AY222" s="159" t="s">
        <v>113</v>
      </c>
    </row>
    <row r="223" spans="2:65" s="1" customFormat="1" ht="16.5" customHeight="1">
      <c r="B223" s="31"/>
      <c r="C223" s="121" t="s">
        <v>353</v>
      </c>
      <c r="D223" s="121" t="s">
        <v>114</v>
      </c>
      <c r="E223" s="122" t="s">
        <v>354</v>
      </c>
      <c r="F223" s="123" t="s">
        <v>355</v>
      </c>
      <c r="G223" s="124" t="s">
        <v>209</v>
      </c>
      <c r="H223" s="125">
        <v>4</v>
      </c>
      <c r="I223" s="126"/>
      <c r="J223" s="127">
        <f>ROUND(I223*H223,2)</f>
        <v>0</v>
      </c>
      <c r="K223" s="128"/>
      <c r="L223" s="31"/>
      <c r="M223" s="129" t="s">
        <v>19</v>
      </c>
      <c r="N223" s="130" t="s">
        <v>46</v>
      </c>
      <c r="P223" s="131">
        <f>O223*H223</f>
        <v>0</v>
      </c>
      <c r="Q223" s="131">
        <v>0</v>
      </c>
      <c r="R223" s="131">
        <f>Q223*H223</f>
        <v>0</v>
      </c>
      <c r="S223" s="131">
        <v>0</v>
      </c>
      <c r="T223" s="132">
        <f>S223*H223</f>
        <v>0</v>
      </c>
      <c r="AR223" s="133" t="s">
        <v>118</v>
      </c>
      <c r="AT223" s="133" t="s">
        <v>114</v>
      </c>
      <c r="AU223" s="133" t="s">
        <v>127</v>
      </c>
      <c r="AY223" s="16" t="s">
        <v>113</v>
      </c>
      <c r="BE223" s="134">
        <f>IF(N223="základní",J223,0)</f>
        <v>0</v>
      </c>
      <c r="BF223" s="134">
        <f>IF(N223="snížená",J223,0)</f>
        <v>0</v>
      </c>
      <c r="BG223" s="134">
        <f>IF(N223="zákl. přenesená",J223,0)</f>
        <v>0</v>
      </c>
      <c r="BH223" s="134">
        <f>IF(N223="sníž. přenesená",J223,0)</f>
        <v>0</v>
      </c>
      <c r="BI223" s="134">
        <f>IF(N223="nulová",J223,0)</f>
        <v>0</v>
      </c>
      <c r="BJ223" s="16" t="s">
        <v>83</v>
      </c>
      <c r="BK223" s="134">
        <f>ROUND(I223*H223,2)</f>
        <v>0</v>
      </c>
      <c r="BL223" s="16" t="s">
        <v>118</v>
      </c>
      <c r="BM223" s="133" t="s">
        <v>356</v>
      </c>
    </row>
    <row r="224" spans="2:65" s="1" customFormat="1" ht="11.25">
      <c r="B224" s="31"/>
      <c r="D224" s="135" t="s">
        <v>120</v>
      </c>
      <c r="F224" s="136" t="s">
        <v>355</v>
      </c>
      <c r="I224" s="137"/>
      <c r="L224" s="31"/>
      <c r="M224" s="138"/>
      <c r="T224" s="52"/>
      <c r="AT224" s="16" t="s">
        <v>120</v>
      </c>
      <c r="AU224" s="16" t="s">
        <v>127</v>
      </c>
    </row>
    <row r="225" spans="2:65" s="1" customFormat="1" ht="19.5">
      <c r="B225" s="31"/>
      <c r="D225" s="135" t="s">
        <v>121</v>
      </c>
      <c r="F225" s="139" t="s">
        <v>357</v>
      </c>
      <c r="I225" s="137"/>
      <c r="L225" s="31"/>
      <c r="M225" s="138"/>
      <c r="T225" s="52"/>
      <c r="AT225" s="16" t="s">
        <v>121</v>
      </c>
      <c r="AU225" s="16" t="s">
        <v>127</v>
      </c>
    </row>
    <row r="226" spans="2:65" s="12" customFormat="1" ht="11.25">
      <c r="B226" s="151"/>
      <c r="D226" s="135" t="s">
        <v>185</v>
      </c>
      <c r="E226" s="152" t="s">
        <v>19</v>
      </c>
      <c r="F226" s="153" t="s">
        <v>358</v>
      </c>
      <c r="H226" s="154">
        <v>4</v>
      </c>
      <c r="I226" s="155"/>
      <c r="L226" s="151"/>
      <c r="M226" s="156"/>
      <c r="T226" s="157"/>
      <c r="AT226" s="152" t="s">
        <v>185</v>
      </c>
      <c r="AU226" s="152" t="s">
        <v>127</v>
      </c>
      <c r="AV226" s="12" t="s">
        <v>85</v>
      </c>
      <c r="AW226" s="12" t="s">
        <v>37</v>
      </c>
      <c r="AX226" s="12" t="s">
        <v>75</v>
      </c>
      <c r="AY226" s="152" t="s">
        <v>113</v>
      </c>
    </row>
    <row r="227" spans="2:65" s="13" customFormat="1" ht="11.25">
      <c r="B227" s="158"/>
      <c r="D227" s="135" t="s">
        <v>185</v>
      </c>
      <c r="E227" s="159" t="s">
        <v>19</v>
      </c>
      <c r="F227" s="160" t="s">
        <v>189</v>
      </c>
      <c r="H227" s="161">
        <v>4</v>
      </c>
      <c r="I227" s="162"/>
      <c r="L227" s="158"/>
      <c r="M227" s="163"/>
      <c r="T227" s="164"/>
      <c r="AT227" s="159" t="s">
        <v>185</v>
      </c>
      <c r="AU227" s="159" t="s">
        <v>127</v>
      </c>
      <c r="AV227" s="13" t="s">
        <v>118</v>
      </c>
      <c r="AW227" s="13" t="s">
        <v>37</v>
      </c>
      <c r="AX227" s="13" t="s">
        <v>83</v>
      </c>
      <c r="AY227" s="159" t="s">
        <v>113</v>
      </c>
    </row>
    <row r="228" spans="2:65" s="1" customFormat="1" ht="21.75" customHeight="1">
      <c r="B228" s="31"/>
      <c r="C228" s="121" t="s">
        <v>359</v>
      </c>
      <c r="D228" s="121" t="s">
        <v>114</v>
      </c>
      <c r="E228" s="122" t="s">
        <v>360</v>
      </c>
      <c r="F228" s="123" t="s">
        <v>361</v>
      </c>
      <c r="G228" s="124" t="s">
        <v>246</v>
      </c>
      <c r="H228" s="125">
        <v>36.322000000000003</v>
      </c>
      <c r="I228" s="126"/>
      <c r="J228" s="127">
        <f>ROUND(I228*H228,2)</f>
        <v>0</v>
      </c>
      <c r="K228" s="128"/>
      <c r="L228" s="31"/>
      <c r="M228" s="129" t="s">
        <v>19</v>
      </c>
      <c r="N228" s="130" t="s">
        <v>46</v>
      </c>
      <c r="P228" s="131">
        <f>O228*H228</f>
        <v>0</v>
      </c>
      <c r="Q228" s="131">
        <v>8.6524240000000006E-3</v>
      </c>
      <c r="R228" s="131">
        <f>Q228*H228</f>
        <v>0.31427334452800004</v>
      </c>
      <c r="S228" s="131">
        <v>0</v>
      </c>
      <c r="T228" s="132">
        <f>S228*H228</f>
        <v>0</v>
      </c>
      <c r="AR228" s="133" t="s">
        <v>118</v>
      </c>
      <c r="AT228" s="133" t="s">
        <v>114</v>
      </c>
      <c r="AU228" s="133" t="s">
        <v>127</v>
      </c>
      <c r="AY228" s="16" t="s">
        <v>113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6" t="s">
        <v>83</v>
      </c>
      <c r="BK228" s="134">
        <f>ROUND(I228*H228,2)</f>
        <v>0</v>
      </c>
      <c r="BL228" s="16" t="s">
        <v>118</v>
      </c>
      <c r="BM228" s="133" t="s">
        <v>362</v>
      </c>
    </row>
    <row r="229" spans="2:65" s="1" customFormat="1" ht="48.75">
      <c r="B229" s="31"/>
      <c r="D229" s="135" t="s">
        <v>120</v>
      </c>
      <c r="F229" s="136" t="s">
        <v>363</v>
      </c>
      <c r="I229" s="137"/>
      <c r="L229" s="31"/>
      <c r="M229" s="138"/>
      <c r="T229" s="52"/>
      <c r="AT229" s="16" t="s">
        <v>120</v>
      </c>
      <c r="AU229" s="16" t="s">
        <v>127</v>
      </c>
    </row>
    <row r="230" spans="2:65" s="1" customFormat="1" ht="11.25">
      <c r="B230" s="31"/>
      <c r="D230" s="149" t="s">
        <v>183</v>
      </c>
      <c r="F230" s="150" t="s">
        <v>364</v>
      </c>
      <c r="I230" s="137"/>
      <c r="L230" s="31"/>
      <c r="M230" s="138"/>
      <c r="T230" s="52"/>
      <c r="AT230" s="16" t="s">
        <v>183</v>
      </c>
      <c r="AU230" s="16" t="s">
        <v>127</v>
      </c>
    </row>
    <row r="231" spans="2:65" s="12" customFormat="1" ht="11.25">
      <c r="B231" s="151"/>
      <c r="D231" s="135" t="s">
        <v>185</v>
      </c>
      <c r="E231" s="152" t="s">
        <v>19</v>
      </c>
      <c r="F231" s="153" t="s">
        <v>365</v>
      </c>
      <c r="H231" s="154">
        <v>36.322000000000003</v>
      </c>
      <c r="I231" s="155"/>
      <c r="L231" s="151"/>
      <c r="M231" s="156"/>
      <c r="T231" s="157"/>
      <c r="AT231" s="152" t="s">
        <v>185</v>
      </c>
      <c r="AU231" s="152" t="s">
        <v>127</v>
      </c>
      <c r="AV231" s="12" t="s">
        <v>85</v>
      </c>
      <c r="AW231" s="12" t="s">
        <v>37</v>
      </c>
      <c r="AX231" s="12" t="s">
        <v>75</v>
      </c>
      <c r="AY231" s="152" t="s">
        <v>113</v>
      </c>
    </row>
    <row r="232" spans="2:65" s="13" customFormat="1" ht="11.25">
      <c r="B232" s="158"/>
      <c r="D232" s="135" t="s">
        <v>185</v>
      </c>
      <c r="E232" s="159" t="s">
        <v>19</v>
      </c>
      <c r="F232" s="160" t="s">
        <v>189</v>
      </c>
      <c r="H232" s="161">
        <v>36.322000000000003</v>
      </c>
      <c r="I232" s="162"/>
      <c r="L232" s="158"/>
      <c r="M232" s="163"/>
      <c r="T232" s="164"/>
      <c r="AT232" s="159" t="s">
        <v>185</v>
      </c>
      <c r="AU232" s="159" t="s">
        <v>127</v>
      </c>
      <c r="AV232" s="13" t="s">
        <v>118</v>
      </c>
      <c r="AW232" s="13" t="s">
        <v>37</v>
      </c>
      <c r="AX232" s="13" t="s">
        <v>83</v>
      </c>
      <c r="AY232" s="159" t="s">
        <v>113</v>
      </c>
    </row>
    <row r="233" spans="2:65" s="1" customFormat="1" ht="21.75" customHeight="1">
      <c r="B233" s="31"/>
      <c r="C233" s="121" t="s">
        <v>366</v>
      </c>
      <c r="D233" s="121" t="s">
        <v>114</v>
      </c>
      <c r="E233" s="122" t="s">
        <v>367</v>
      </c>
      <c r="F233" s="123" t="s">
        <v>368</v>
      </c>
      <c r="G233" s="124" t="s">
        <v>246</v>
      </c>
      <c r="H233" s="125">
        <v>36.322000000000003</v>
      </c>
      <c r="I233" s="126"/>
      <c r="J233" s="127">
        <f>ROUND(I233*H233,2)</f>
        <v>0</v>
      </c>
      <c r="K233" s="128"/>
      <c r="L233" s="31"/>
      <c r="M233" s="129" t="s">
        <v>19</v>
      </c>
      <c r="N233" s="130" t="s">
        <v>46</v>
      </c>
      <c r="P233" s="131">
        <f>O233*H233</f>
        <v>0</v>
      </c>
      <c r="Q233" s="131">
        <v>0</v>
      </c>
      <c r="R233" s="131">
        <f>Q233*H233</f>
        <v>0</v>
      </c>
      <c r="S233" s="131">
        <v>0</v>
      </c>
      <c r="T233" s="132">
        <f>S233*H233</f>
        <v>0</v>
      </c>
      <c r="AR233" s="133" t="s">
        <v>118</v>
      </c>
      <c r="AT233" s="133" t="s">
        <v>114</v>
      </c>
      <c r="AU233" s="133" t="s">
        <v>127</v>
      </c>
      <c r="AY233" s="16" t="s">
        <v>113</v>
      </c>
      <c r="BE233" s="134">
        <f>IF(N233="základní",J233,0)</f>
        <v>0</v>
      </c>
      <c r="BF233" s="134">
        <f>IF(N233="snížená",J233,0)</f>
        <v>0</v>
      </c>
      <c r="BG233" s="134">
        <f>IF(N233="zákl. přenesená",J233,0)</f>
        <v>0</v>
      </c>
      <c r="BH233" s="134">
        <f>IF(N233="sníž. přenesená",J233,0)</f>
        <v>0</v>
      </c>
      <c r="BI233" s="134">
        <f>IF(N233="nulová",J233,0)</f>
        <v>0</v>
      </c>
      <c r="BJ233" s="16" t="s">
        <v>83</v>
      </c>
      <c r="BK233" s="134">
        <f>ROUND(I233*H233,2)</f>
        <v>0</v>
      </c>
      <c r="BL233" s="16" t="s">
        <v>118</v>
      </c>
      <c r="BM233" s="133" t="s">
        <v>369</v>
      </c>
    </row>
    <row r="234" spans="2:65" s="1" customFormat="1" ht="48.75">
      <c r="B234" s="31"/>
      <c r="D234" s="135" t="s">
        <v>120</v>
      </c>
      <c r="F234" s="136" t="s">
        <v>370</v>
      </c>
      <c r="I234" s="137"/>
      <c r="L234" s="31"/>
      <c r="M234" s="138"/>
      <c r="T234" s="52"/>
      <c r="AT234" s="16" t="s">
        <v>120</v>
      </c>
      <c r="AU234" s="16" t="s">
        <v>127</v>
      </c>
    </row>
    <row r="235" spans="2:65" s="1" customFormat="1" ht="11.25">
      <c r="B235" s="31"/>
      <c r="D235" s="149" t="s">
        <v>183</v>
      </c>
      <c r="F235" s="150" t="s">
        <v>371</v>
      </c>
      <c r="I235" s="137"/>
      <c r="L235" s="31"/>
      <c r="M235" s="138"/>
      <c r="T235" s="52"/>
      <c r="AT235" s="16" t="s">
        <v>183</v>
      </c>
      <c r="AU235" s="16" t="s">
        <v>127</v>
      </c>
    </row>
    <row r="236" spans="2:65" s="12" customFormat="1" ht="11.25">
      <c r="B236" s="151"/>
      <c r="D236" s="135" t="s">
        <v>185</v>
      </c>
      <c r="E236" s="152" t="s">
        <v>19</v>
      </c>
      <c r="F236" s="153" t="s">
        <v>365</v>
      </c>
      <c r="H236" s="154">
        <v>36.322000000000003</v>
      </c>
      <c r="I236" s="155"/>
      <c r="L236" s="151"/>
      <c r="M236" s="156"/>
      <c r="T236" s="157"/>
      <c r="AT236" s="152" t="s">
        <v>185</v>
      </c>
      <c r="AU236" s="152" t="s">
        <v>127</v>
      </c>
      <c r="AV236" s="12" t="s">
        <v>85</v>
      </c>
      <c r="AW236" s="12" t="s">
        <v>37</v>
      </c>
      <c r="AX236" s="12" t="s">
        <v>75</v>
      </c>
      <c r="AY236" s="152" t="s">
        <v>113</v>
      </c>
    </row>
    <row r="237" spans="2:65" s="13" customFormat="1" ht="11.25">
      <c r="B237" s="158"/>
      <c r="D237" s="135" t="s">
        <v>185</v>
      </c>
      <c r="E237" s="159" t="s">
        <v>19</v>
      </c>
      <c r="F237" s="160" t="s">
        <v>189</v>
      </c>
      <c r="H237" s="161">
        <v>36.322000000000003</v>
      </c>
      <c r="I237" s="162"/>
      <c r="L237" s="158"/>
      <c r="M237" s="163"/>
      <c r="T237" s="164"/>
      <c r="AT237" s="159" t="s">
        <v>185</v>
      </c>
      <c r="AU237" s="159" t="s">
        <v>127</v>
      </c>
      <c r="AV237" s="13" t="s">
        <v>118</v>
      </c>
      <c r="AW237" s="13" t="s">
        <v>37</v>
      </c>
      <c r="AX237" s="13" t="s">
        <v>83</v>
      </c>
      <c r="AY237" s="159" t="s">
        <v>113</v>
      </c>
    </row>
    <row r="238" spans="2:65" s="1" customFormat="1" ht="24.2" customHeight="1">
      <c r="B238" s="31"/>
      <c r="C238" s="121" t="s">
        <v>372</v>
      </c>
      <c r="D238" s="121" t="s">
        <v>114</v>
      </c>
      <c r="E238" s="122" t="s">
        <v>373</v>
      </c>
      <c r="F238" s="123" t="s">
        <v>374</v>
      </c>
      <c r="G238" s="124" t="s">
        <v>341</v>
      </c>
      <c r="H238" s="125">
        <v>0.16300000000000001</v>
      </c>
      <c r="I238" s="126"/>
      <c r="J238" s="127">
        <f>ROUND(I238*H238,2)</f>
        <v>0</v>
      </c>
      <c r="K238" s="128"/>
      <c r="L238" s="31"/>
      <c r="M238" s="129" t="s">
        <v>19</v>
      </c>
      <c r="N238" s="130" t="s">
        <v>46</v>
      </c>
      <c r="P238" s="131">
        <f>O238*H238</f>
        <v>0</v>
      </c>
      <c r="Q238" s="131">
        <v>1.095275</v>
      </c>
      <c r="R238" s="131">
        <f>Q238*H238</f>
        <v>0.178529825</v>
      </c>
      <c r="S238" s="131">
        <v>0</v>
      </c>
      <c r="T238" s="132">
        <f>S238*H238</f>
        <v>0</v>
      </c>
      <c r="AR238" s="133" t="s">
        <v>118</v>
      </c>
      <c r="AT238" s="133" t="s">
        <v>114</v>
      </c>
      <c r="AU238" s="133" t="s">
        <v>127</v>
      </c>
      <c r="AY238" s="16" t="s">
        <v>113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16" t="s">
        <v>83</v>
      </c>
      <c r="BK238" s="134">
        <f>ROUND(I238*H238,2)</f>
        <v>0</v>
      </c>
      <c r="BL238" s="16" t="s">
        <v>118</v>
      </c>
      <c r="BM238" s="133" t="s">
        <v>375</v>
      </c>
    </row>
    <row r="239" spans="2:65" s="1" customFormat="1" ht="48.75">
      <c r="B239" s="31"/>
      <c r="D239" s="135" t="s">
        <v>120</v>
      </c>
      <c r="F239" s="136" t="s">
        <v>376</v>
      </c>
      <c r="I239" s="137"/>
      <c r="L239" s="31"/>
      <c r="M239" s="138"/>
      <c r="T239" s="52"/>
      <c r="AT239" s="16" t="s">
        <v>120</v>
      </c>
      <c r="AU239" s="16" t="s">
        <v>127</v>
      </c>
    </row>
    <row r="240" spans="2:65" s="1" customFormat="1" ht="11.25">
      <c r="B240" s="31"/>
      <c r="D240" s="149" t="s">
        <v>183</v>
      </c>
      <c r="F240" s="150" t="s">
        <v>377</v>
      </c>
      <c r="I240" s="137"/>
      <c r="L240" s="31"/>
      <c r="M240" s="138"/>
      <c r="T240" s="52"/>
      <c r="AT240" s="16" t="s">
        <v>183</v>
      </c>
      <c r="AU240" s="16" t="s">
        <v>127</v>
      </c>
    </row>
    <row r="241" spans="2:65" s="12" customFormat="1" ht="11.25">
      <c r="B241" s="151"/>
      <c r="D241" s="135" t="s">
        <v>185</v>
      </c>
      <c r="E241" s="152" t="s">
        <v>19</v>
      </c>
      <c r="F241" s="153" t="s">
        <v>378</v>
      </c>
      <c r="H241" s="154">
        <v>0.16300000000000001</v>
      </c>
      <c r="I241" s="155"/>
      <c r="L241" s="151"/>
      <c r="M241" s="156"/>
      <c r="T241" s="157"/>
      <c r="AT241" s="152" t="s">
        <v>185</v>
      </c>
      <c r="AU241" s="152" t="s">
        <v>127</v>
      </c>
      <c r="AV241" s="12" t="s">
        <v>85</v>
      </c>
      <c r="AW241" s="12" t="s">
        <v>37</v>
      </c>
      <c r="AX241" s="12" t="s">
        <v>75</v>
      </c>
      <c r="AY241" s="152" t="s">
        <v>113</v>
      </c>
    </row>
    <row r="242" spans="2:65" s="13" customFormat="1" ht="11.25">
      <c r="B242" s="158"/>
      <c r="D242" s="135" t="s">
        <v>185</v>
      </c>
      <c r="E242" s="159" t="s">
        <v>19</v>
      </c>
      <c r="F242" s="160" t="s">
        <v>189</v>
      </c>
      <c r="H242" s="161">
        <v>0.16300000000000001</v>
      </c>
      <c r="I242" s="162"/>
      <c r="L242" s="158"/>
      <c r="M242" s="163"/>
      <c r="T242" s="164"/>
      <c r="AT242" s="159" t="s">
        <v>185</v>
      </c>
      <c r="AU242" s="159" t="s">
        <v>127</v>
      </c>
      <c r="AV242" s="13" t="s">
        <v>118</v>
      </c>
      <c r="AW242" s="13" t="s">
        <v>37</v>
      </c>
      <c r="AX242" s="13" t="s">
        <v>83</v>
      </c>
      <c r="AY242" s="159" t="s">
        <v>113</v>
      </c>
    </row>
    <row r="243" spans="2:65" s="1" customFormat="1" ht="24.2" customHeight="1">
      <c r="B243" s="31"/>
      <c r="C243" s="121" t="s">
        <v>379</v>
      </c>
      <c r="D243" s="121" t="s">
        <v>114</v>
      </c>
      <c r="E243" s="122" t="s">
        <v>380</v>
      </c>
      <c r="F243" s="123" t="s">
        <v>381</v>
      </c>
      <c r="G243" s="124" t="s">
        <v>341</v>
      </c>
      <c r="H243" s="125">
        <v>0.252</v>
      </c>
      <c r="I243" s="126"/>
      <c r="J243" s="127">
        <f>ROUND(I243*H243,2)</f>
        <v>0</v>
      </c>
      <c r="K243" s="128"/>
      <c r="L243" s="31"/>
      <c r="M243" s="129" t="s">
        <v>19</v>
      </c>
      <c r="N243" s="130" t="s">
        <v>46</v>
      </c>
      <c r="P243" s="131">
        <f>O243*H243</f>
        <v>0</v>
      </c>
      <c r="Q243" s="131">
        <v>1.0395514030999999</v>
      </c>
      <c r="R243" s="131">
        <f>Q243*H243</f>
        <v>0.26196695358119998</v>
      </c>
      <c r="S243" s="131">
        <v>0</v>
      </c>
      <c r="T243" s="132">
        <f>S243*H243</f>
        <v>0</v>
      </c>
      <c r="AR243" s="133" t="s">
        <v>118</v>
      </c>
      <c r="AT243" s="133" t="s">
        <v>114</v>
      </c>
      <c r="AU243" s="133" t="s">
        <v>127</v>
      </c>
      <c r="AY243" s="16" t="s">
        <v>113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6" t="s">
        <v>83</v>
      </c>
      <c r="BK243" s="134">
        <f>ROUND(I243*H243,2)</f>
        <v>0</v>
      </c>
      <c r="BL243" s="16" t="s">
        <v>118</v>
      </c>
      <c r="BM243" s="133" t="s">
        <v>382</v>
      </c>
    </row>
    <row r="244" spans="2:65" s="1" customFormat="1" ht="48.75">
      <c r="B244" s="31"/>
      <c r="D244" s="135" t="s">
        <v>120</v>
      </c>
      <c r="F244" s="136" t="s">
        <v>383</v>
      </c>
      <c r="I244" s="137"/>
      <c r="L244" s="31"/>
      <c r="M244" s="138"/>
      <c r="T244" s="52"/>
      <c r="AT244" s="16" t="s">
        <v>120</v>
      </c>
      <c r="AU244" s="16" t="s">
        <v>127</v>
      </c>
    </row>
    <row r="245" spans="2:65" s="1" customFormat="1" ht="11.25">
      <c r="B245" s="31"/>
      <c r="D245" s="149" t="s">
        <v>183</v>
      </c>
      <c r="F245" s="150" t="s">
        <v>384</v>
      </c>
      <c r="I245" s="137"/>
      <c r="L245" s="31"/>
      <c r="M245" s="138"/>
      <c r="T245" s="52"/>
      <c r="AT245" s="16" t="s">
        <v>183</v>
      </c>
      <c r="AU245" s="16" t="s">
        <v>127</v>
      </c>
    </row>
    <row r="246" spans="2:65" s="12" customFormat="1" ht="11.25">
      <c r="B246" s="151"/>
      <c r="D246" s="135" t="s">
        <v>185</v>
      </c>
      <c r="E246" s="152" t="s">
        <v>19</v>
      </c>
      <c r="F246" s="153" t="s">
        <v>385</v>
      </c>
      <c r="H246" s="154">
        <v>0.252</v>
      </c>
      <c r="I246" s="155"/>
      <c r="L246" s="151"/>
      <c r="M246" s="156"/>
      <c r="T246" s="157"/>
      <c r="AT246" s="152" t="s">
        <v>185</v>
      </c>
      <c r="AU246" s="152" t="s">
        <v>127</v>
      </c>
      <c r="AV246" s="12" t="s">
        <v>85</v>
      </c>
      <c r="AW246" s="12" t="s">
        <v>37</v>
      </c>
      <c r="AX246" s="12" t="s">
        <v>75</v>
      </c>
      <c r="AY246" s="152" t="s">
        <v>113</v>
      </c>
    </row>
    <row r="247" spans="2:65" s="13" customFormat="1" ht="11.25">
      <c r="B247" s="158"/>
      <c r="D247" s="135" t="s">
        <v>185</v>
      </c>
      <c r="E247" s="159" t="s">
        <v>19</v>
      </c>
      <c r="F247" s="160" t="s">
        <v>189</v>
      </c>
      <c r="H247" s="161">
        <v>0.252</v>
      </c>
      <c r="I247" s="162"/>
      <c r="L247" s="158"/>
      <c r="M247" s="163"/>
      <c r="T247" s="164"/>
      <c r="AT247" s="159" t="s">
        <v>185</v>
      </c>
      <c r="AU247" s="159" t="s">
        <v>127</v>
      </c>
      <c r="AV247" s="13" t="s">
        <v>118</v>
      </c>
      <c r="AW247" s="13" t="s">
        <v>37</v>
      </c>
      <c r="AX247" s="13" t="s">
        <v>83</v>
      </c>
      <c r="AY247" s="159" t="s">
        <v>113</v>
      </c>
    </row>
    <row r="248" spans="2:65" s="10" customFormat="1" ht="22.9" customHeight="1">
      <c r="B248" s="111"/>
      <c r="D248" s="112" t="s">
        <v>74</v>
      </c>
      <c r="E248" s="147" t="s">
        <v>118</v>
      </c>
      <c r="F248" s="147" t="s">
        <v>386</v>
      </c>
      <c r="I248" s="114"/>
      <c r="J248" s="148">
        <f>BK248</f>
        <v>0</v>
      </c>
      <c r="L248" s="111"/>
      <c r="M248" s="116"/>
      <c r="P248" s="117">
        <f>SUM(P249:P297)</f>
        <v>0</v>
      </c>
      <c r="R248" s="117">
        <f>SUM(R249:R297)</f>
        <v>219.71227500000001</v>
      </c>
      <c r="T248" s="118">
        <f>SUM(T249:T297)</f>
        <v>0</v>
      </c>
      <c r="AR248" s="112" t="s">
        <v>83</v>
      </c>
      <c r="AT248" s="119" t="s">
        <v>74</v>
      </c>
      <c r="AU248" s="119" t="s">
        <v>83</v>
      </c>
      <c r="AY248" s="112" t="s">
        <v>113</v>
      </c>
      <c r="BK248" s="120">
        <f>SUM(BK249:BK297)</f>
        <v>0</v>
      </c>
    </row>
    <row r="249" spans="2:65" s="1" customFormat="1" ht="33" customHeight="1">
      <c r="B249" s="31"/>
      <c r="C249" s="121" t="s">
        <v>387</v>
      </c>
      <c r="D249" s="121" t="s">
        <v>114</v>
      </c>
      <c r="E249" s="122" t="s">
        <v>388</v>
      </c>
      <c r="F249" s="123" t="s">
        <v>389</v>
      </c>
      <c r="G249" s="124" t="s">
        <v>246</v>
      </c>
      <c r="H249" s="125">
        <v>9.3350000000000009</v>
      </c>
      <c r="I249" s="126"/>
      <c r="J249" s="127">
        <f>ROUND(I249*H249,2)</f>
        <v>0</v>
      </c>
      <c r="K249" s="128"/>
      <c r="L249" s="31"/>
      <c r="M249" s="129" t="s">
        <v>19</v>
      </c>
      <c r="N249" s="130" t="s">
        <v>46</v>
      </c>
      <c r="P249" s="131">
        <f>O249*H249</f>
        <v>0</v>
      </c>
      <c r="Q249" s="131">
        <v>0</v>
      </c>
      <c r="R249" s="131">
        <f>Q249*H249</f>
        <v>0</v>
      </c>
      <c r="S249" s="131">
        <v>0</v>
      </c>
      <c r="T249" s="132">
        <f>S249*H249</f>
        <v>0</v>
      </c>
      <c r="AR249" s="133" t="s">
        <v>118</v>
      </c>
      <c r="AT249" s="133" t="s">
        <v>114</v>
      </c>
      <c r="AU249" s="133" t="s">
        <v>85</v>
      </c>
      <c r="AY249" s="16" t="s">
        <v>113</v>
      </c>
      <c r="BE249" s="134">
        <f>IF(N249="základní",J249,0)</f>
        <v>0</v>
      </c>
      <c r="BF249" s="134">
        <f>IF(N249="snížená",J249,0)</f>
        <v>0</v>
      </c>
      <c r="BG249" s="134">
        <f>IF(N249="zákl. přenesená",J249,0)</f>
        <v>0</v>
      </c>
      <c r="BH249" s="134">
        <f>IF(N249="sníž. přenesená",J249,0)</f>
        <v>0</v>
      </c>
      <c r="BI249" s="134">
        <f>IF(N249="nulová",J249,0)</f>
        <v>0</v>
      </c>
      <c r="BJ249" s="16" t="s">
        <v>83</v>
      </c>
      <c r="BK249" s="134">
        <f>ROUND(I249*H249,2)</f>
        <v>0</v>
      </c>
      <c r="BL249" s="16" t="s">
        <v>118</v>
      </c>
      <c r="BM249" s="133" t="s">
        <v>390</v>
      </c>
    </row>
    <row r="250" spans="2:65" s="1" customFormat="1" ht="19.5">
      <c r="B250" s="31"/>
      <c r="D250" s="135" t="s">
        <v>120</v>
      </c>
      <c r="F250" s="136" t="s">
        <v>391</v>
      </c>
      <c r="I250" s="137"/>
      <c r="L250" s="31"/>
      <c r="M250" s="138"/>
      <c r="T250" s="52"/>
      <c r="AT250" s="16" t="s">
        <v>120</v>
      </c>
      <c r="AU250" s="16" t="s">
        <v>85</v>
      </c>
    </row>
    <row r="251" spans="2:65" s="1" customFormat="1" ht="11.25">
      <c r="B251" s="31"/>
      <c r="D251" s="149" t="s">
        <v>183</v>
      </c>
      <c r="F251" s="150" t="s">
        <v>392</v>
      </c>
      <c r="I251" s="137"/>
      <c r="L251" s="31"/>
      <c r="M251" s="138"/>
      <c r="T251" s="52"/>
      <c r="AT251" s="16" t="s">
        <v>183</v>
      </c>
      <c r="AU251" s="16" t="s">
        <v>85</v>
      </c>
    </row>
    <row r="252" spans="2:65" s="12" customFormat="1" ht="11.25">
      <c r="B252" s="151"/>
      <c r="D252" s="135" t="s">
        <v>185</v>
      </c>
      <c r="E252" s="152" t="s">
        <v>19</v>
      </c>
      <c r="F252" s="153" t="s">
        <v>393</v>
      </c>
      <c r="H252" s="154">
        <v>3.335</v>
      </c>
      <c r="I252" s="155"/>
      <c r="L252" s="151"/>
      <c r="M252" s="156"/>
      <c r="T252" s="157"/>
      <c r="AT252" s="152" t="s">
        <v>185</v>
      </c>
      <c r="AU252" s="152" t="s">
        <v>85</v>
      </c>
      <c r="AV252" s="12" t="s">
        <v>85</v>
      </c>
      <c r="AW252" s="12" t="s">
        <v>37</v>
      </c>
      <c r="AX252" s="12" t="s">
        <v>75</v>
      </c>
      <c r="AY252" s="152" t="s">
        <v>113</v>
      </c>
    </row>
    <row r="253" spans="2:65" s="12" customFormat="1" ht="11.25">
      <c r="B253" s="151"/>
      <c r="D253" s="135" t="s">
        <v>185</v>
      </c>
      <c r="E253" s="152" t="s">
        <v>19</v>
      </c>
      <c r="F253" s="153" t="s">
        <v>394</v>
      </c>
      <c r="H253" s="154">
        <v>6</v>
      </c>
      <c r="I253" s="155"/>
      <c r="L253" s="151"/>
      <c r="M253" s="156"/>
      <c r="T253" s="157"/>
      <c r="AT253" s="152" t="s">
        <v>185</v>
      </c>
      <c r="AU253" s="152" t="s">
        <v>85</v>
      </c>
      <c r="AV253" s="12" t="s">
        <v>85</v>
      </c>
      <c r="AW253" s="12" t="s">
        <v>37</v>
      </c>
      <c r="AX253" s="12" t="s">
        <v>75</v>
      </c>
      <c r="AY253" s="152" t="s">
        <v>113</v>
      </c>
    </row>
    <row r="254" spans="2:65" s="13" customFormat="1" ht="11.25">
      <c r="B254" s="158"/>
      <c r="D254" s="135" t="s">
        <v>185</v>
      </c>
      <c r="E254" s="159" t="s">
        <v>19</v>
      </c>
      <c r="F254" s="160" t="s">
        <v>189</v>
      </c>
      <c r="H254" s="161">
        <v>9.3350000000000009</v>
      </c>
      <c r="I254" s="162"/>
      <c r="L254" s="158"/>
      <c r="M254" s="163"/>
      <c r="T254" s="164"/>
      <c r="AT254" s="159" t="s">
        <v>185</v>
      </c>
      <c r="AU254" s="159" t="s">
        <v>85</v>
      </c>
      <c r="AV254" s="13" t="s">
        <v>118</v>
      </c>
      <c r="AW254" s="13" t="s">
        <v>37</v>
      </c>
      <c r="AX254" s="13" t="s">
        <v>83</v>
      </c>
      <c r="AY254" s="159" t="s">
        <v>113</v>
      </c>
    </row>
    <row r="255" spans="2:65" s="1" customFormat="1" ht="33" customHeight="1">
      <c r="B255" s="31"/>
      <c r="C255" s="121" t="s">
        <v>343</v>
      </c>
      <c r="D255" s="121" t="s">
        <v>114</v>
      </c>
      <c r="E255" s="122" t="s">
        <v>395</v>
      </c>
      <c r="F255" s="123" t="s">
        <v>396</v>
      </c>
      <c r="G255" s="124" t="s">
        <v>180</v>
      </c>
      <c r="H255" s="125">
        <v>0.68300000000000005</v>
      </c>
      <c r="I255" s="126"/>
      <c r="J255" s="127">
        <f>ROUND(I255*H255,2)</f>
        <v>0</v>
      </c>
      <c r="K255" s="128"/>
      <c r="L255" s="31"/>
      <c r="M255" s="129" t="s">
        <v>19</v>
      </c>
      <c r="N255" s="130" t="s">
        <v>46</v>
      </c>
      <c r="P255" s="131">
        <f>O255*H255</f>
        <v>0</v>
      </c>
      <c r="Q255" s="131">
        <v>0</v>
      </c>
      <c r="R255" s="131">
        <f>Q255*H255</f>
        <v>0</v>
      </c>
      <c r="S255" s="131">
        <v>0</v>
      </c>
      <c r="T255" s="132">
        <f>S255*H255</f>
        <v>0</v>
      </c>
      <c r="AR255" s="133" t="s">
        <v>118</v>
      </c>
      <c r="AT255" s="133" t="s">
        <v>114</v>
      </c>
      <c r="AU255" s="133" t="s">
        <v>85</v>
      </c>
      <c r="AY255" s="16" t="s">
        <v>113</v>
      </c>
      <c r="BE255" s="134">
        <f>IF(N255="základní",J255,0)</f>
        <v>0</v>
      </c>
      <c r="BF255" s="134">
        <f>IF(N255="snížená",J255,0)</f>
        <v>0</v>
      </c>
      <c r="BG255" s="134">
        <f>IF(N255="zákl. přenesená",J255,0)</f>
        <v>0</v>
      </c>
      <c r="BH255" s="134">
        <f>IF(N255="sníž. přenesená",J255,0)</f>
        <v>0</v>
      </c>
      <c r="BI255" s="134">
        <f>IF(N255="nulová",J255,0)</f>
        <v>0</v>
      </c>
      <c r="BJ255" s="16" t="s">
        <v>83</v>
      </c>
      <c r="BK255" s="134">
        <f>ROUND(I255*H255,2)</f>
        <v>0</v>
      </c>
      <c r="BL255" s="16" t="s">
        <v>118</v>
      </c>
      <c r="BM255" s="133" t="s">
        <v>397</v>
      </c>
    </row>
    <row r="256" spans="2:65" s="1" customFormat="1" ht="29.25">
      <c r="B256" s="31"/>
      <c r="D256" s="135" t="s">
        <v>120</v>
      </c>
      <c r="F256" s="136" t="s">
        <v>398</v>
      </c>
      <c r="I256" s="137"/>
      <c r="L256" s="31"/>
      <c r="M256" s="138"/>
      <c r="T256" s="52"/>
      <c r="AT256" s="16" t="s">
        <v>120</v>
      </c>
      <c r="AU256" s="16" t="s">
        <v>85</v>
      </c>
    </row>
    <row r="257" spans="2:65" s="1" customFormat="1" ht="11.25">
      <c r="B257" s="31"/>
      <c r="D257" s="149" t="s">
        <v>183</v>
      </c>
      <c r="F257" s="150" t="s">
        <v>399</v>
      </c>
      <c r="I257" s="137"/>
      <c r="L257" s="31"/>
      <c r="M257" s="138"/>
      <c r="T257" s="52"/>
      <c r="AT257" s="16" t="s">
        <v>183</v>
      </c>
      <c r="AU257" s="16" t="s">
        <v>85</v>
      </c>
    </row>
    <row r="258" spans="2:65" s="12" customFormat="1" ht="11.25">
      <c r="B258" s="151"/>
      <c r="D258" s="135" t="s">
        <v>185</v>
      </c>
      <c r="E258" s="152" t="s">
        <v>19</v>
      </c>
      <c r="F258" s="153" t="s">
        <v>400</v>
      </c>
      <c r="H258" s="154">
        <v>0.68300000000000005</v>
      </c>
      <c r="I258" s="155"/>
      <c r="L258" s="151"/>
      <c r="M258" s="156"/>
      <c r="T258" s="157"/>
      <c r="AT258" s="152" t="s">
        <v>185</v>
      </c>
      <c r="AU258" s="152" t="s">
        <v>85</v>
      </c>
      <c r="AV258" s="12" t="s">
        <v>85</v>
      </c>
      <c r="AW258" s="12" t="s">
        <v>37</v>
      </c>
      <c r="AX258" s="12" t="s">
        <v>75</v>
      </c>
      <c r="AY258" s="152" t="s">
        <v>113</v>
      </c>
    </row>
    <row r="259" spans="2:65" s="13" customFormat="1" ht="11.25">
      <c r="B259" s="158"/>
      <c r="D259" s="135" t="s">
        <v>185</v>
      </c>
      <c r="E259" s="159" t="s">
        <v>19</v>
      </c>
      <c r="F259" s="160" t="s">
        <v>189</v>
      </c>
      <c r="H259" s="161">
        <v>0.68300000000000005</v>
      </c>
      <c r="I259" s="162"/>
      <c r="L259" s="158"/>
      <c r="M259" s="163"/>
      <c r="T259" s="164"/>
      <c r="AT259" s="159" t="s">
        <v>185</v>
      </c>
      <c r="AU259" s="159" t="s">
        <v>85</v>
      </c>
      <c r="AV259" s="13" t="s">
        <v>118</v>
      </c>
      <c r="AW259" s="13" t="s">
        <v>37</v>
      </c>
      <c r="AX259" s="13" t="s">
        <v>83</v>
      </c>
      <c r="AY259" s="159" t="s">
        <v>113</v>
      </c>
    </row>
    <row r="260" spans="2:65" s="1" customFormat="1" ht="24.2" customHeight="1">
      <c r="B260" s="31"/>
      <c r="C260" s="121" t="s">
        <v>401</v>
      </c>
      <c r="D260" s="121" t="s">
        <v>114</v>
      </c>
      <c r="E260" s="122" t="s">
        <v>402</v>
      </c>
      <c r="F260" s="123" t="s">
        <v>403</v>
      </c>
      <c r="G260" s="124" t="s">
        <v>180</v>
      </c>
      <c r="H260" s="125">
        <v>8.6980000000000004</v>
      </c>
      <c r="I260" s="126"/>
      <c r="J260" s="127">
        <f>ROUND(I260*H260,2)</f>
        <v>0</v>
      </c>
      <c r="K260" s="128"/>
      <c r="L260" s="31"/>
      <c r="M260" s="129" t="s">
        <v>19</v>
      </c>
      <c r="N260" s="130" t="s">
        <v>46</v>
      </c>
      <c r="P260" s="131">
        <f>O260*H260</f>
        <v>0</v>
      </c>
      <c r="Q260" s="131">
        <v>2.0874999999999999</v>
      </c>
      <c r="R260" s="131">
        <f>Q260*H260</f>
        <v>18.157074999999999</v>
      </c>
      <c r="S260" s="131">
        <v>0</v>
      </c>
      <c r="T260" s="132">
        <f>S260*H260</f>
        <v>0</v>
      </c>
      <c r="AR260" s="133" t="s">
        <v>118</v>
      </c>
      <c r="AT260" s="133" t="s">
        <v>114</v>
      </c>
      <c r="AU260" s="133" t="s">
        <v>85</v>
      </c>
      <c r="AY260" s="16" t="s">
        <v>113</v>
      </c>
      <c r="BE260" s="134">
        <f>IF(N260="základní",J260,0)</f>
        <v>0</v>
      </c>
      <c r="BF260" s="134">
        <f>IF(N260="snížená",J260,0)</f>
        <v>0</v>
      </c>
      <c r="BG260" s="134">
        <f>IF(N260="zákl. přenesená",J260,0)</f>
        <v>0</v>
      </c>
      <c r="BH260" s="134">
        <f>IF(N260="sníž. přenesená",J260,0)</f>
        <v>0</v>
      </c>
      <c r="BI260" s="134">
        <f>IF(N260="nulová",J260,0)</f>
        <v>0</v>
      </c>
      <c r="BJ260" s="16" t="s">
        <v>83</v>
      </c>
      <c r="BK260" s="134">
        <f>ROUND(I260*H260,2)</f>
        <v>0</v>
      </c>
      <c r="BL260" s="16" t="s">
        <v>118</v>
      </c>
      <c r="BM260" s="133" t="s">
        <v>404</v>
      </c>
    </row>
    <row r="261" spans="2:65" s="1" customFormat="1" ht="19.5">
      <c r="B261" s="31"/>
      <c r="D261" s="135" t="s">
        <v>120</v>
      </c>
      <c r="F261" s="136" t="s">
        <v>405</v>
      </c>
      <c r="I261" s="137"/>
      <c r="L261" s="31"/>
      <c r="M261" s="138"/>
      <c r="T261" s="52"/>
      <c r="AT261" s="16" t="s">
        <v>120</v>
      </c>
      <c r="AU261" s="16" t="s">
        <v>85</v>
      </c>
    </row>
    <row r="262" spans="2:65" s="1" customFormat="1" ht="11.25">
      <c r="B262" s="31"/>
      <c r="D262" s="149" t="s">
        <v>183</v>
      </c>
      <c r="F262" s="150" t="s">
        <v>406</v>
      </c>
      <c r="I262" s="137"/>
      <c r="L262" s="31"/>
      <c r="M262" s="138"/>
      <c r="T262" s="52"/>
      <c r="AT262" s="16" t="s">
        <v>183</v>
      </c>
      <c r="AU262" s="16" t="s">
        <v>85</v>
      </c>
    </row>
    <row r="263" spans="2:65" s="12" customFormat="1" ht="11.25">
      <c r="B263" s="151"/>
      <c r="D263" s="135" t="s">
        <v>185</v>
      </c>
      <c r="E263" s="152" t="s">
        <v>19</v>
      </c>
      <c r="F263" s="153" t="s">
        <v>407</v>
      </c>
      <c r="H263" s="154">
        <v>6.3360000000000003</v>
      </c>
      <c r="I263" s="155"/>
      <c r="L263" s="151"/>
      <c r="M263" s="156"/>
      <c r="T263" s="157"/>
      <c r="AT263" s="152" t="s">
        <v>185</v>
      </c>
      <c r="AU263" s="152" t="s">
        <v>85</v>
      </c>
      <c r="AV263" s="12" t="s">
        <v>85</v>
      </c>
      <c r="AW263" s="12" t="s">
        <v>37</v>
      </c>
      <c r="AX263" s="12" t="s">
        <v>75</v>
      </c>
      <c r="AY263" s="152" t="s">
        <v>113</v>
      </c>
    </row>
    <row r="264" spans="2:65" s="12" customFormat="1" ht="11.25">
      <c r="B264" s="151"/>
      <c r="D264" s="135" t="s">
        <v>185</v>
      </c>
      <c r="E264" s="152" t="s">
        <v>19</v>
      </c>
      <c r="F264" s="153" t="s">
        <v>408</v>
      </c>
      <c r="H264" s="154">
        <v>2.3620000000000001</v>
      </c>
      <c r="I264" s="155"/>
      <c r="L264" s="151"/>
      <c r="M264" s="156"/>
      <c r="T264" s="157"/>
      <c r="AT264" s="152" t="s">
        <v>185</v>
      </c>
      <c r="AU264" s="152" t="s">
        <v>85</v>
      </c>
      <c r="AV264" s="12" t="s">
        <v>85</v>
      </c>
      <c r="AW264" s="12" t="s">
        <v>37</v>
      </c>
      <c r="AX264" s="12" t="s">
        <v>75</v>
      </c>
      <c r="AY264" s="152" t="s">
        <v>113</v>
      </c>
    </row>
    <row r="265" spans="2:65" s="13" customFormat="1" ht="11.25">
      <c r="B265" s="158"/>
      <c r="D265" s="135" t="s">
        <v>185</v>
      </c>
      <c r="E265" s="159" t="s">
        <v>19</v>
      </c>
      <c r="F265" s="160" t="s">
        <v>189</v>
      </c>
      <c r="H265" s="161">
        <v>8.6980000000000004</v>
      </c>
      <c r="I265" s="162"/>
      <c r="L265" s="158"/>
      <c r="M265" s="163"/>
      <c r="T265" s="164"/>
      <c r="AT265" s="159" t="s">
        <v>185</v>
      </c>
      <c r="AU265" s="159" t="s">
        <v>85</v>
      </c>
      <c r="AV265" s="13" t="s">
        <v>118</v>
      </c>
      <c r="AW265" s="13" t="s">
        <v>37</v>
      </c>
      <c r="AX265" s="13" t="s">
        <v>83</v>
      </c>
      <c r="AY265" s="159" t="s">
        <v>113</v>
      </c>
    </row>
    <row r="266" spans="2:65" s="1" customFormat="1" ht="33" customHeight="1">
      <c r="B266" s="31"/>
      <c r="C266" s="121" t="s">
        <v>409</v>
      </c>
      <c r="D266" s="121" t="s">
        <v>114</v>
      </c>
      <c r="E266" s="122" t="s">
        <v>410</v>
      </c>
      <c r="F266" s="123" t="s">
        <v>411</v>
      </c>
      <c r="G266" s="124" t="s">
        <v>180</v>
      </c>
      <c r="H266" s="125">
        <v>102.88</v>
      </c>
      <c r="I266" s="126"/>
      <c r="J266" s="127">
        <f>ROUND(I266*H266,2)</f>
        <v>0</v>
      </c>
      <c r="K266" s="128"/>
      <c r="L266" s="31"/>
      <c r="M266" s="129" t="s">
        <v>19</v>
      </c>
      <c r="N266" s="130" t="s">
        <v>46</v>
      </c>
      <c r="P266" s="131">
        <f>O266*H266</f>
        <v>0</v>
      </c>
      <c r="Q266" s="131">
        <v>1.54</v>
      </c>
      <c r="R266" s="131">
        <f>Q266*H266</f>
        <v>158.43520000000001</v>
      </c>
      <c r="S266" s="131">
        <v>0</v>
      </c>
      <c r="T266" s="132">
        <f>S266*H266</f>
        <v>0</v>
      </c>
      <c r="AR266" s="133" t="s">
        <v>118</v>
      </c>
      <c r="AT266" s="133" t="s">
        <v>114</v>
      </c>
      <c r="AU266" s="133" t="s">
        <v>85</v>
      </c>
      <c r="AY266" s="16" t="s">
        <v>113</v>
      </c>
      <c r="BE266" s="134">
        <f>IF(N266="základní",J266,0)</f>
        <v>0</v>
      </c>
      <c r="BF266" s="134">
        <f>IF(N266="snížená",J266,0)</f>
        <v>0</v>
      </c>
      <c r="BG266" s="134">
        <f>IF(N266="zákl. přenesená",J266,0)</f>
        <v>0</v>
      </c>
      <c r="BH266" s="134">
        <f>IF(N266="sníž. přenesená",J266,0)</f>
        <v>0</v>
      </c>
      <c r="BI266" s="134">
        <f>IF(N266="nulová",J266,0)</f>
        <v>0</v>
      </c>
      <c r="BJ266" s="16" t="s">
        <v>83</v>
      </c>
      <c r="BK266" s="134">
        <f>ROUND(I266*H266,2)</f>
        <v>0</v>
      </c>
      <c r="BL266" s="16" t="s">
        <v>118</v>
      </c>
      <c r="BM266" s="133" t="s">
        <v>412</v>
      </c>
    </row>
    <row r="267" spans="2:65" s="1" customFormat="1" ht="39">
      <c r="B267" s="31"/>
      <c r="D267" s="135" t="s">
        <v>120</v>
      </c>
      <c r="F267" s="136" t="s">
        <v>413</v>
      </c>
      <c r="I267" s="137"/>
      <c r="L267" s="31"/>
      <c r="M267" s="138"/>
      <c r="T267" s="52"/>
      <c r="AT267" s="16" t="s">
        <v>120</v>
      </c>
      <c r="AU267" s="16" t="s">
        <v>85</v>
      </c>
    </row>
    <row r="268" spans="2:65" s="1" customFormat="1" ht="11.25">
      <c r="B268" s="31"/>
      <c r="D268" s="149" t="s">
        <v>183</v>
      </c>
      <c r="F268" s="150" t="s">
        <v>414</v>
      </c>
      <c r="I268" s="137"/>
      <c r="L268" s="31"/>
      <c r="M268" s="138"/>
      <c r="T268" s="52"/>
      <c r="AT268" s="16" t="s">
        <v>183</v>
      </c>
      <c r="AU268" s="16" t="s">
        <v>85</v>
      </c>
    </row>
    <row r="269" spans="2:65" s="12" customFormat="1" ht="11.25">
      <c r="B269" s="151"/>
      <c r="D269" s="135" t="s">
        <v>185</v>
      </c>
      <c r="E269" s="152" t="s">
        <v>19</v>
      </c>
      <c r="F269" s="153" t="s">
        <v>415</v>
      </c>
      <c r="H269" s="154">
        <v>25.3</v>
      </c>
      <c r="I269" s="155"/>
      <c r="L269" s="151"/>
      <c r="M269" s="156"/>
      <c r="T269" s="157"/>
      <c r="AT269" s="152" t="s">
        <v>185</v>
      </c>
      <c r="AU269" s="152" t="s">
        <v>85</v>
      </c>
      <c r="AV269" s="12" t="s">
        <v>85</v>
      </c>
      <c r="AW269" s="12" t="s">
        <v>37</v>
      </c>
      <c r="AX269" s="12" t="s">
        <v>75</v>
      </c>
      <c r="AY269" s="152" t="s">
        <v>113</v>
      </c>
    </row>
    <row r="270" spans="2:65" s="12" customFormat="1" ht="11.25">
      <c r="B270" s="151"/>
      <c r="D270" s="135" t="s">
        <v>185</v>
      </c>
      <c r="E270" s="152" t="s">
        <v>19</v>
      </c>
      <c r="F270" s="153" t="s">
        <v>416</v>
      </c>
      <c r="H270" s="154">
        <v>25.344000000000001</v>
      </c>
      <c r="I270" s="155"/>
      <c r="L270" s="151"/>
      <c r="M270" s="156"/>
      <c r="T270" s="157"/>
      <c r="AT270" s="152" t="s">
        <v>185</v>
      </c>
      <c r="AU270" s="152" t="s">
        <v>85</v>
      </c>
      <c r="AV270" s="12" t="s">
        <v>85</v>
      </c>
      <c r="AW270" s="12" t="s">
        <v>37</v>
      </c>
      <c r="AX270" s="12" t="s">
        <v>75</v>
      </c>
      <c r="AY270" s="152" t="s">
        <v>113</v>
      </c>
    </row>
    <row r="271" spans="2:65" s="12" customFormat="1" ht="11.25">
      <c r="B271" s="151"/>
      <c r="D271" s="135" t="s">
        <v>185</v>
      </c>
      <c r="E271" s="152" t="s">
        <v>19</v>
      </c>
      <c r="F271" s="153" t="s">
        <v>417</v>
      </c>
      <c r="H271" s="154">
        <v>40</v>
      </c>
      <c r="I271" s="155"/>
      <c r="L271" s="151"/>
      <c r="M271" s="156"/>
      <c r="T271" s="157"/>
      <c r="AT271" s="152" t="s">
        <v>185</v>
      </c>
      <c r="AU271" s="152" t="s">
        <v>85</v>
      </c>
      <c r="AV271" s="12" t="s">
        <v>85</v>
      </c>
      <c r="AW271" s="12" t="s">
        <v>37</v>
      </c>
      <c r="AX271" s="12" t="s">
        <v>75</v>
      </c>
      <c r="AY271" s="152" t="s">
        <v>113</v>
      </c>
    </row>
    <row r="272" spans="2:65" s="12" customFormat="1" ht="11.25">
      <c r="B272" s="151"/>
      <c r="D272" s="135" t="s">
        <v>185</v>
      </c>
      <c r="E272" s="152" t="s">
        <v>19</v>
      </c>
      <c r="F272" s="153" t="s">
        <v>418</v>
      </c>
      <c r="H272" s="154">
        <v>17.71</v>
      </c>
      <c r="I272" s="155"/>
      <c r="L272" s="151"/>
      <c r="M272" s="156"/>
      <c r="T272" s="157"/>
      <c r="AT272" s="152" t="s">
        <v>185</v>
      </c>
      <c r="AU272" s="152" t="s">
        <v>85</v>
      </c>
      <c r="AV272" s="12" t="s">
        <v>85</v>
      </c>
      <c r="AW272" s="12" t="s">
        <v>37</v>
      </c>
      <c r="AX272" s="12" t="s">
        <v>75</v>
      </c>
      <c r="AY272" s="152" t="s">
        <v>113</v>
      </c>
    </row>
    <row r="273" spans="2:65" s="12" customFormat="1" ht="11.25">
      <c r="B273" s="151"/>
      <c r="D273" s="135" t="s">
        <v>185</v>
      </c>
      <c r="E273" s="152" t="s">
        <v>19</v>
      </c>
      <c r="F273" s="153" t="s">
        <v>419</v>
      </c>
      <c r="H273" s="154">
        <v>9.4459999999999997</v>
      </c>
      <c r="I273" s="155"/>
      <c r="L273" s="151"/>
      <c r="M273" s="156"/>
      <c r="T273" s="157"/>
      <c r="AT273" s="152" t="s">
        <v>185</v>
      </c>
      <c r="AU273" s="152" t="s">
        <v>85</v>
      </c>
      <c r="AV273" s="12" t="s">
        <v>85</v>
      </c>
      <c r="AW273" s="12" t="s">
        <v>37</v>
      </c>
      <c r="AX273" s="12" t="s">
        <v>75</v>
      </c>
      <c r="AY273" s="152" t="s">
        <v>113</v>
      </c>
    </row>
    <row r="274" spans="2:65" s="12" customFormat="1" ht="11.25">
      <c r="B274" s="151"/>
      <c r="D274" s="135" t="s">
        <v>185</v>
      </c>
      <c r="E274" s="152" t="s">
        <v>19</v>
      </c>
      <c r="F274" s="153" t="s">
        <v>420</v>
      </c>
      <c r="H274" s="154">
        <v>5.08</v>
      </c>
      <c r="I274" s="155"/>
      <c r="L274" s="151"/>
      <c r="M274" s="156"/>
      <c r="T274" s="157"/>
      <c r="AT274" s="152" t="s">
        <v>185</v>
      </c>
      <c r="AU274" s="152" t="s">
        <v>85</v>
      </c>
      <c r="AV274" s="12" t="s">
        <v>85</v>
      </c>
      <c r="AW274" s="12" t="s">
        <v>37</v>
      </c>
      <c r="AX274" s="12" t="s">
        <v>75</v>
      </c>
      <c r="AY274" s="152" t="s">
        <v>113</v>
      </c>
    </row>
    <row r="275" spans="2:65" s="12" customFormat="1" ht="11.25">
      <c r="B275" s="151"/>
      <c r="D275" s="135" t="s">
        <v>185</v>
      </c>
      <c r="E275" s="152" t="s">
        <v>19</v>
      </c>
      <c r="F275" s="153" t="s">
        <v>421</v>
      </c>
      <c r="H275" s="154">
        <v>-20</v>
      </c>
      <c r="I275" s="155"/>
      <c r="L275" s="151"/>
      <c r="M275" s="156"/>
      <c r="T275" s="157"/>
      <c r="AT275" s="152" t="s">
        <v>185</v>
      </c>
      <c r="AU275" s="152" t="s">
        <v>85</v>
      </c>
      <c r="AV275" s="12" t="s">
        <v>85</v>
      </c>
      <c r="AW275" s="12" t="s">
        <v>37</v>
      </c>
      <c r="AX275" s="12" t="s">
        <v>75</v>
      </c>
      <c r="AY275" s="152" t="s">
        <v>113</v>
      </c>
    </row>
    <row r="276" spans="2:65" s="13" customFormat="1" ht="11.25">
      <c r="B276" s="158"/>
      <c r="D276" s="135" t="s">
        <v>185</v>
      </c>
      <c r="E276" s="159" t="s">
        <v>19</v>
      </c>
      <c r="F276" s="160" t="s">
        <v>189</v>
      </c>
      <c r="H276" s="161">
        <v>102.88000000000001</v>
      </c>
      <c r="I276" s="162"/>
      <c r="L276" s="158"/>
      <c r="M276" s="163"/>
      <c r="T276" s="164"/>
      <c r="AT276" s="159" t="s">
        <v>185</v>
      </c>
      <c r="AU276" s="159" t="s">
        <v>85</v>
      </c>
      <c r="AV276" s="13" t="s">
        <v>118</v>
      </c>
      <c r="AW276" s="13" t="s">
        <v>37</v>
      </c>
      <c r="AX276" s="13" t="s">
        <v>83</v>
      </c>
      <c r="AY276" s="159" t="s">
        <v>113</v>
      </c>
    </row>
    <row r="277" spans="2:65" s="1" customFormat="1" ht="24.2" customHeight="1">
      <c r="B277" s="31"/>
      <c r="C277" s="121" t="s">
        <v>422</v>
      </c>
      <c r="D277" s="121" t="s">
        <v>114</v>
      </c>
      <c r="E277" s="122" t="s">
        <v>423</v>
      </c>
      <c r="F277" s="123" t="s">
        <v>424</v>
      </c>
      <c r="G277" s="124" t="s">
        <v>180</v>
      </c>
      <c r="H277" s="125">
        <v>5.08</v>
      </c>
      <c r="I277" s="126"/>
      <c r="J277" s="127">
        <f>ROUND(I277*H277,2)</f>
        <v>0</v>
      </c>
      <c r="K277" s="128"/>
      <c r="L277" s="31"/>
      <c r="M277" s="129" t="s">
        <v>19</v>
      </c>
      <c r="N277" s="130" t="s">
        <v>46</v>
      </c>
      <c r="P277" s="131">
        <f>O277*H277</f>
        <v>0</v>
      </c>
      <c r="Q277" s="131">
        <v>0</v>
      </c>
      <c r="R277" s="131">
        <f>Q277*H277</f>
        <v>0</v>
      </c>
      <c r="S277" s="131">
        <v>0</v>
      </c>
      <c r="T277" s="132">
        <f>S277*H277</f>
        <v>0</v>
      </c>
      <c r="AR277" s="133" t="s">
        <v>118</v>
      </c>
      <c r="AT277" s="133" t="s">
        <v>114</v>
      </c>
      <c r="AU277" s="133" t="s">
        <v>85</v>
      </c>
      <c r="AY277" s="16" t="s">
        <v>113</v>
      </c>
      <c r="BE277" s="134">
        <f>IF(N277="základní",J277,0)</f>
        <v>0</v>
      </c>
      <c r="BF277" s="134">
        <f>IF(N277="snížená",J277,0)</f>
        <v>0</v>
      </c>
      <c r="BG277" s="134">
        <f>IF(N277="zákl. přenesená",J277,0)</f>
        <v>0</v>
      </c>
      <c r="BH277" s="134">
        <f>IF(N277="sníž. přenesená",J277,0)</f>
        <v>0</v>
      </c>
      <c r="BI277" s="134">
        <f>IF(N277="nulová",J277,0)</f>
        <v>0</v>
      </c>
      <c r="BJ277" s="16" t="s">
        <v>83</v>
      </c>
      <c r="BK277" s="134">
        <f>ROUND(I277*H277,2)</f>
        <v>0</v>
      </c>
      <c r="BL277" s="16" t="s">
        <v>118</v>
      </c>
      <c r="BM277" s="133" t="s">
        <v>425</v>
      </c>
    </row>
    <row r="278" spans="2:65" s="1" customFormat="1" ht="19.5">
      <c r="B278" s="31"/>
      <c r="D278" s="135" t="s">
        <v>120</v>
      </c>
      <c r="F278" s="136" t="s">
        <v>424</v>
      </c>
      <c r="I278" s="137"/>
      <c r="L278" s="31"/>
      <c r="M278" s="138"/>
      <c r="T278" s="52"/>
      <c r="AT278" s="16" t="s">
        <v>120</v>
      </c>
      <c r="AU278" s="16" t="s">
        <v>85</v>
      </c>
    </row>
    <row r="279" spans="2:65" s="1" customFormat="1" ht="29.25">
      <c r="B279" s="31"/>
      <c r="D279" s="135" t="s">
        <v>121</v>
      </c>
      <c r="F279" s="139" t="s">
        <v>426</v>
      </c>
      <c r="I279" s="137"/>
      <c r="L279" s="31"/>
      <c r="M279" s="138"/>
      <c r="T279" s="52"/>
      <c r="AT279" s="16" t="s">
        <v>121</v>
      </c>
      <c r="AU279" s="16" t="s">
        <v>85</v>
      </c>
    </row>
    <row r="280" spans="2:65" s="12" customFormat="1" ht="11.25">
      <c r="B280" s="151"/>
      <c r="D280" s="135" t="s">
        <v>185</v>
      </c>
      <c r="E280" s="152" t="s">
        <v>19</v>
      </c>
      <c r="F280" s="153" t="s">
        <v>420</v>
      </c>
      <c r="H280" s="154">
        <v>5.08</v>
      </c>
      <c r="I280" s="155"/>
      <c r="L280" s="151"/>
      <c r="M280" s="156"/>
      <c r="T280" s="157"/>
      <c r="AT280" s="152" t="s">
        <v>185</v>
      </c>
      <c r="AU280" s="152" t="s">
        <v>85</v>
      </c>
      <c r="AV280" s="12" t="s">
        <v>85</v>
      </c>
      <c r="AW280" s="12" t="s">
        <v>37</v>
      </c>
      <c r="AX280" s="12" t="s">
        <v>75</v>
      </c>
      <c r="AY280" s="152" t="s">
        <v>113</v>
      </c>
    </row>
    <row r="281" spans="2:65" s="13" customFormat="1" ht="11.25">
      <c r="B281" s="158"/>
      <c r="D281" s="135" t="s">
        <v>185</v>
      </c>
      <c r="E281" s="159" t="s">
        <v>19</v>
      </c>
      <c r="F281" s="160" t="s">
        <v>189</v>
      </c>
      <c r="H281" s="161">
        <v>5.08</v>
      </c>
      <c r="I281" s="162"/>
      <c r="L281" s="158"/>
      <c r="M281" s="163"/>
      <c r="T281" s="164"/>
      <c r="AT281" s="159" t="s">
        <v>185</v>
      </c>
      <c r="AU281" s="159" t="s">
        <v>85</v>
      </c>
      <c r="AV281" s="13" t="s">
        <v>118</v>
      </c>
      <c r="AW281" s="13" t="s">
        <v>37</v>
      </c>
      <c r="AX281" s="13" t="s">
        <v>83</v>
      </c>
      <c r="AY281" s="159" t="s">
        <v>113</v>
      </c>
    </row>
    <row r="282" spans="2:65" s="1" customFormat="1" ht="24.2" customHeight="1">
      <c r="B282" s="31"/>
      <c r="C282" s="121" t="s">
        <v>427</v>
      </c>
      <c r="D282" s="121" t="s">
        <v>114</v>
      </c>
      <c r="E282" s="122" t="s">
        <v>428</v>
      </c>
      <c r="F282" s="123" t="s">
        <v>429</v>
      </c>
      <c r="G282" s="124" t="s">
        <v>180</v>
      </c>
      <c r="H282" s="125">
        <v>28</v>
      </c>
      <c r="I282" s="126"/>
      <c r="J282" s="127">
        <f>ROUND(I282*H282,2)</f>
        <v>0</v>
      </c>
      <c r="K282" s="128"/>
      <c r="L282" s="31"/>
      <c r="M282" s="129" t="s">
        <v>19</v>
      </c>
      <c r="N282" s="130" t="s">
        <v>46</v>
      </c>
      <c r="P282" s="131">
        <f>O282*H282</f>
        <v>0</v>
      </c>
      <c r="Q282" s="131">
        <v>1.54</v>
      </c>
      <c r="R282" s="131">
        <f>Q282*H282</f>
        <v>43.120000000000005</v>
      </c>
      <c r="S282" s="131">
        <v>0</v>
      </c>
      <c r="T282" s="132">
        <f>S282*H282</f>
        <v>0</v>
      </c>
      <c r="AR282" s="133" t="s">
        <v>118</v>
      </c>
      <c r="AT282" s="133" t="s">
        <v>114</v>
      </c>
      <c r="AU282" s="133" t="s">
        <v>85</v>
      </c>
      <c r="AY282" s="16" t="s">
        <v>113</v>
      </c>
      <c r="BE282" s="134">
        <f>IF(N282="základní",J282,0)</f>
        <v>0</v>
      </c>
      <c r="BF282" s="134">
        <f>IF(N282="snížená",J282,0)</f>
        <v>0</v>
      </c>
      <c r="BG282" s="134">
        <f>IF(N282="zákl. přenesená",J282,0)</f>
        <v>0</v>
      </c>
      <c r="BH282" s="134">
        <f>IF(N282="sníž. přenesená",J282,0)</f>
        <v>0</v>
      </c>
      <c r="BI282" s="134">
        <f>IF(N282="nulová",J282,0)</f>
        <v>0</v>
      </c>
      <c r="BJ282" s="16" t="s">
        <v>83</v>
      </c>
      <c r="BK282" s="134">
        <f>ROUND(I282*H282,2)</f>
        <v>0</v>
      </c>
      <c r="BL282" s="16" t="s">
        <v>118</v>
      </c>
      <c r="BM282" s="133" t="s">
        <v>430</v>
      </c>
    </row>
    <row r="283" spans="2:65" s="1" customFormat="1" ht="19.5">
      <c r="B283" s="31"/>
      <c r="D283" s="135" t="s">
        <v>120</v>
      </c>
      <c r="F283" s="136" t="s">
        <v>429</v>
      </c>
      <c r="I283" s="137"/>
      <c r="L283" s="31"/>
      <c r="M283" s="138"/>
      <c r="T283" s="52"/>
      <c r="AT283" s="16" t="s">
        <v>120</v>
      </c>
      <c r="AU283" s="16" t="s">
        <v>85</v>
      </c>
    </row>
    <row r="284" spans="2:65" s="1" customFormat="1" ht="29.25">
      <c r="B284" s="31"/>
      <c r="D284" s="135" t="s">
        <v>121</v>
      </c>
      <c r="F284" s="139" t="s">
        <v>431</v>
      </c>
      <c r="I284" s="137"/>
      <c r="L284" s="31"/>
      <c r="M284" s="138"/>
      <c r="T284" s="52"/>
      <c r="AT284" s="16" t="s">
        <v>121</v>
      </c>
      <c r="AU284" s="16" t="s">
        <v>85</v>
      </c>
    </row>
    <row r="285" spans="2:65" s="12" customFormat="1" ht="11.25">
      <c r="B285" s="151"/>
      <c r="D285" s="135" t="s">
        <v>185</v>
      </c>
      <c r="E285" s="152" t="s">
        <v>19</v>
      </c>
      <c r="F285" s="153" t="s">
        <v>432</v>
      </c>
      <c r="H285" s="154">
        <v>8</v>
      </c>
      <c r="I285" s="155"/>
      <c r="L285" s="151"/>
      <c r="M285" s="156"/>
      <c r="T285" s="157"/>
      <c r="AT285" s="152" t="s">
        <v>185</v>
      </c>
      <c r="AU285" s="152" t="s">
        <v>85</v>
      </c>
      <c r="AV285" s="12" t="s">
        <v>85</v>
      </c>
      <c r="AW285" s="12" t="s">
        <v>37</v>
      </c>
      <c r="AX285" s="12" t="s">
        <v>75</v>
      </c>
      <c r="AY285" s="152" t="s">
        <v>113</v>
      </c>
    </row>
    <row r="286" spans="2:65" s="12" customFormat="1" ht="11.25">
      <c r="B286" s="151"/>
      <c r="D286" s="135" t="s">
        <v>185</v>
      </c>
      <c r="E286" s="152" t="s">
        <v>19</v>
      </c>
      <c r="F286" s="153" t="s">
        <v>433</v>
      </c>
      <c r="H286" s="154">
        <v>20</v>
      </c>
      <c r="I286" s="155"/>
      <c r="L286" s="151"/>
      <c r="M286" s="156"/>
      <c r="T286" s="157"/>
      <c r="AT286" s="152" t="s">
        <v>185</v>
      </c>
      <c r="AU286" s="152" t="s">
        <v>85</v>
      </c>
      <c r="AV286" s="12" t="s">
        <v>85</v>
      </c>
      <c r="AW286" s="12" t="s">
        <v>37</v>
      </c>
      <c r="AX286" s="12" t="s">
        <v>75</v>
      </c>
      <c r="AY286" s="152" t="s">
        <v>113</v>
      </c>
    </row>
    <row r="287" spans="2:65" s="13" customFormat="1" ht="11.25">
      <c r="B287" s="158"/>
      <c r="D287" s="135" t="s">
        <v>185</v>
      </c>
      <c r="E287" s="159" t="s">
        <v>19</v>
      </c>
      <c r="F287" s="160" t="s">
        <v>189</v>
      </c>
      <c r="H287" s="161">
        <v>28</v>
      </c>
      <c r="I287" s="162"/>
      <c r="L287" s="158"/>
      <c r="M287" s="163"/>
      <c r="T287" s="164"/>
      <c r="AT287" s="159" t="s">
        <v>185</v>
      </c>
      <c r="AU287" s="159" t="s">
        <v>85</v>
      </c>
      <c r="AV287" s="13" t="s">
        <v>118</v>
      </c>
      <c r="AW287" s="13" t="s">
        <v>37</v>
      </c>
      <c r="AX287" s="13" t="s">
        <v>83</v>
      </c>
      <c r="AY287" s="159" t="s">
        <v>113</v>
      </c>
    </row>
    <row r="288" spans="2:65" s="1" customFormat="1" ht="16.5" customHeight="1">
      <c r="B288" s="31"/>
      <c r="C288" s="121" t="s">
        <v>434</v>
      </c>
      <c r="D288" s="121" t="s">
        <v>114</v>
      </c>
      <c r="E288" s="122" t="s">
        <v>435</v>
      </c>
      <c r="F288" s="123" t="s">
        <v>436</v>
      </c>
      <c r="G288" s="124" t="s">
        <v>180</v>
      </c>
      <c r="H288" s="125">
        <v>2.1760000000000002</v>
      </c>
      <c r="I288" s="126"/>
      <c r="J288" s="127">
        <f>ROUND(I288*H288,2)</f>
        <v>0</v>
      </c>
      <c r="K288" s="128"/>
      <c r="L288" s="31"/>
      <c r="M288" s="129" t="s">
        <v>19</v>
      </c>
      <c r="N288" s="130" t="s">
        <v>46</v>
      </c>
      <c r="P288" s="131">
        <f>O288*H288</f>
        <v>0</v>
      </c>
      <c r="Q288" s="131">
        <v>0</v>
      </c>
      <c r="R288" s="131">
        <f>Q288*H288</f>
        <v>0</v>
      </c>
      <c r="S288" s="131">
        <v>0</v>
      </c>
      <c r="T288" s="132">
        <f>S288*H288</f>
        <v>0</v>
      </c>
      <c r="AR288" s="133" t="s">
        <v>118</v>
      </c>
      <c r="AT288" s="133" t="s">
        <v>114</v>
      </c>
      <c r="AU288" s="133" t="s">
        <v>85</v>
      </c>
      <c r="AY288" s="16" t="s">
        <v>113</v>
      </c>
      <c r="BE288" s="134">
        <f>IF(N288="základní",J288,0)</f>
        <v>0</v>
      </c>
      <c r="BF288" s="134">
        <f>IF(N288="snížená",J288,0)</f>
        <v>0</v>
      </c>
      <c r="BG288" s="134">
        <f>IF(N288="zákl. přenesená",J288,0)</f>
        <v>0</v>
      </c>
      <c r="BH288" s="134">
        <f>IF(N288="sníž. přenesená",J288,0)</f>
        <v>0</v>
      </c>
      <c r="BI288" s="134">
        <f>IF(N288="nulová",J288,0)</f>
        <v>0</v>
      </c>
      <c r="BJ288" s="16" t="s">
        <v>83</v>
      </c>
      <c r="BK288" s="134">
        <f>ROUND(I288*H288,2)</f>
        <v>0</v>
      </c>
      <c r="BL288" s="16" t="s">
        <v>118</v>
      </c>
      <c r="BM288" s="133" t="s">
        <v>437</v>
      </c>
    </row>
    <row r="289" spans="2:65" s="1" customFormat="1" ht="11.25">
      <c r="B289" s="31"/>
      <c r="D289" s="135" t="s">
        <v>120</v>
      </c>
      <c r="F289" s="136" t="s">
        <v>436</v>
      </c>
      <c r="I289" s="137"/>
      <c r="L289" s="31"/>
      <c r="M289" s="138"/>
      <c r="T289" s="52"/>
      <c r="AT289" s="16" t="s">
        <v>120</v>
      </c>
      <c r="AU289" s="16" t="s">
        <v>85</v>
      </c>
    </row>
    <row r="290" spans="2:65" s="1" customFormat="1" ht="39">
      <c r="B290" s="31"/>
      <c r="D290" s="135" t="s">
        <v>121</v>
      </c>
      <c r="F290" s="139" t="s">
        <v>438</v>
      </c>
      <c r="I290" s="137"/>
      <c r="L290" s="31"/>
      <c r="M290" s="138"/>
      <c r="T290" s="52"/>
      <c r="AT290" s="16" t="s">
        <v>121</v>
      </c>
      <c r="AU290" s="16" t="s">
        <v>85</v>
      </c>
    </row>
    <row r="291" spans="2:65" s="12" customFormat="1" ht="11.25">
      <c r="B291" s="151"/>
      <c r="D291" s="135" t="s">
        <v>185</v>
      </c>
      <c r="E291" s="152" t="s">
        <v>19</v>
      </c>
      <c r="F291" s="153" t="s">
        <v>439</v>
      </c>
      <c r="H291" s="154">
        <v>2.1760000000000002</v>
      </c>
      <c r="I291" s="155"/>
      <c r="L291" s="151"/>
      <c r="M291" s="156"/>
      <c r="T291" s="157"/>
      <c r="AT291" s="152" t="s">
        <v>185</v>
      </c>
      <c r="AU291" s="152" t="s">
        <v>85</v>
      </c>
      <c r="AV291" s="12" t="s">
        <v>85</v>
      </c>
      <c r="AW291" s="12" t="s">
        <v>37</v>
      </c>
      <c r="AX291" s="12" t="s">
        <v>75</v>
      </c>
      <c r="AY291" s="152" t="s">
        <v>113</v>
      </c>
    </row>
    <row r="292" spans="2:65" s="13" customFormat="1" ht="11.25">
      <c r="B292" s="158"/>
      <c r="D292" s="135" t="s">
        <v>185</v>
      </c>
      <c r="E292" s="159" t="s">
        <v>19</v>
      </c>
      <c r="F292" s="160" t="s">
        <v>189</v>
      </c>
      <c r="H292" s="161">
        <v>2.1760000000000002</v>
      </c>
      <c r="I292" s="162"/>
      <c r="L292" s="158"/>
      <c r="M292" s="163"/>
      <c r="T292" s="164"/>
      <c r="AT292" s="159" t="s">
        <v>185</v>
      </c>
      <c r="AU292" s="159" t="s">
        <v>85</v>
      </c>
      <c r="AV292" s="13" t="s">
        <v>118</v>
      </c>
      <c r="AW292" s="13" t="s">
        <v>37</v>
      </c>
      <c r="AX292" s="13" t="s">
        <v>83</v>
      </c>
      <c r="AY292" s="159" t="s">
        <v>113</v>
      </c>
    </row>
    <row r="293" spans="2:65" s="1" customFormat="1" ht="24.2" customHeight="1">
      <c r="B293" s="31"/>
      <c r="C293" s="121" t="s">
        <v>440</v>
      </c>
      <c r="D293" s="121" t="s">
        <v>114</v>
      </c>
      <c r="E293" s="122" t="s">
        <v>441</v>
      </c>
      <c r="F293" s="123" t="s">
        <v>442</v>
      </c>
      <c r="G293" s="124" t="s">
        <v>246</v>
      </c>
      <c r="H293" s="125">
        <v>9.42</v>
      </c>
      <c r="I293" s="126"/>
      <c r="J293" s="127">
        <f>ROUND(I293*H293,2)</f>
        <v>0</v>
      </c>
      <c r="K293" s="128"/>
      <c r="L293" s="31"/>
      <c r="M293" s="129" t="s">
        <v>19</v>
      </c>
      <c r="N293" s="130" t="s">
        <v>46</v>
      </c>
      <c r="P293" s="131">
        <f>O293*H293</f>
        <v>0</v>
      </c>
      <c r="Q293" s="131">
        <v>0</v>
      </c>
      <c r="R293" s="131">
        <f>Q293*H293</f>
        <v>0</v>
      </c>
      <c r="S293" s="131">
        <v>0</v>
      </c>
      <c r="T293" s="132">
        <f>S293*H293</f>
        <v>0</v>
      </c>
      <c r="AR293" s="133" t="s">
        <v>118</v>
      </c>
      <c r="AT293" s="133" t="s">
        <v>114</v>
      </c>
      <c r="AU293" s="133" t="s">
        <v>85</v>
      </c>
      <c r="AY293" s="16" t="s">
        <v>113</v>
      </c>
      <c r="BE293" s="134">
        <f>IF(N293="základní",J293,0)</f>
        <v>0</v>
      </c>
      <c r="BF293" s="134">
        <f>IF(N293="snížená",J293,0)</f>
        <v>0</v>
      </c>
      <c r="BG293" s="134">
        <f>IF(N293="zákl. přenesená",J293,0)</f>
        <v>0</v>
      </c>
      <c r="BH293" s="134">
        <f>IF(N293="sníž. přenesená",J293,0)</f>
        <v>0</v>
      </c>
      <c r="BI293" s="134">
        <f>IF(N293="nulová",J293,0)</f>
        <v>0</v>
      </c>
      <c r="BJ293" s="16" t="s">
        <v>83</v>
      </c>
      <c r="BK293" s="134">
        <f>ROUND(I293*H293,2)</f>
        <v>0</v>
      </c>
      <c r="BL293" s="16" t="s">
        <v>118</v>
      </c>
      <c r="BM293" s="133" t="s">
        <v>443</v>
      </c>
    </row>
    <row r="294" spans="2:65" s="1" customFormat="1" ht="19.5">
      <c r="B294" s="31"/>
      <c r="D294" s="135" t="s">
        <v>120</v>
      </c>
      <c r="F294" s="136" t="s">
        <v>442</v>
      </c>
      <c r="I294" s="137"/>
      <c r="L294" s="31"/>
      <c r="M294" s="138"/>
      <c r="T294" s="52"/>
      <c r="AT294" s="16" t="s">
        <v>120</v>
      </c>
      <c r="AU294" s="16" t="s">
        <v>85</v>
      </c>
    </row>
    <row r="295" spans="2:65" s="12" customFormat="1" ht="11.25">
      <c r="B295" s="151"/>
      <c r="D295" s="135" t="s">
        <v>185</v>
      </c>
      <c r="E295" s="152" t="s">
        <v>19</v>
      </c>
      <c r="F295" s="153" t="s">
        <v>444</v>
      </c>
      <c r="H295" s="154">
        <v>3.335</v>
      </c>
      <c r="I295" s="155"/>
      <c r="L295" s="151"/>
      <c r="M295" s="156"/>
      <c r="T295" s="157"/>
      <c r="AT295" s="152" t="s">
        <v>185</v>
      </c>
      <c r="AU295" s="152" t="s">
        <v>85</v>
      </c>
      <c r="AV295" s="12" t="s">
        <v>85</v>
      </c>
      <c r="AW295" s="12" t="s">
        <v>37</v>
      </c>
      <c r="AX295" s="12" t="s">
        <v>75</v>
      </c>
      <c r="AY295" s="152" t="s">
        <v>113</v>
      </c>
    </row>
    <row r="296" spans="2:65" s="12" customFormat="1" ht="11.25">
      <c r="B296" s="151"/>
      <c r="D296" s="135" t="s">
        <v>185</v>
      </c>
      <c r="E296" s="152" t="s">
        <v>19</v>
      </c>
      <c r="F296" s="153" t="s">
        <v>188</v>
      </c>
      <c r="H296" s="154">
        <v>6.085</v>
      </c>
      <c r="I296" s="155"/>
      <c r="L296" s="151"/>
      <c r="M296" s="156"/>
      <c r="T296" s="157"/>
      <c r="AT296" s="152" t="s">
        <v>185</v>
      </c>
      <c r="AU296" s="152" t="s">
        <v>85</v>
      </c>
      <c r="AV296" s="12" t="s">
        <v>85</v>
      </c>
      <c r="AW296" s="12" t="s">
        <v>37</v>
      </c>
      <c r="AX296" s="12" t="s">
        <v>75</v>
      </c>
      <c r="AY296" s="152" t="s">
        <v>113</v>
      </c>
    </row>
    <row r="297" spans="2:65" s="13" customFormat="1" ht="11.25">
      <c r="B297" s="158"/>
      <c r="D297" s="135" t="s">
        <v>185</v>
      </c>
      <c r="E297" s="159" t="s">
        <v>19</v>
      </c>
      <c r="F297" s="160" t="s">
        <v>189</v>
      </c>
      <c r="H297" s="161">
        <v>9.42</v>
      </c>
      <c r="I297" s="162"/>
      <c r="L297" s="158"/>
      <c r="M297" s="163"/>
      <c r="T297" s="164"/>
      <c r="AT297" s="159" t="s">
        <v>185</v>
      </c>
      <c r="AU297" s="159" t="s">
        <v>85</v>
      </c>
      <c r="AV297" s="13" t="s">
        <v>118</v>
      </c>
      <c r="AW297" s="13" t="s">
        <v>37</v>
      </c>
      <c r="AX297" s="13" t="s">
        <v>83</v>
      </c>
      <c r="AY297" s="159" t="s">
        <v>113</v>
      </c>
    </row>
    <row r="298" spans="2:65" s="10" customFormat="1" ht="22.9" customHeight="1">
      <c r="B298" s="111"/>
      <c r="D298" s="112" t="s">
        <v>74</v>
      </c>
      <c r="E298" s="147" t="s">
        <v>236</v>
      </c>
      <c r="F298" s="147" t="s">
        <v>445</v>
      </c>
      <c r="I298" s="114"/>
      <c r="J298" s="148">
        <f>BK298</f>
        <v>0</v>
      </c>
      <c r="L298" s="111"/>
      <c r="M298" s="116"/>
      <c r="P298" s="117">
        <f>SUM(P299:P328)</f>
        <v>0</v>
      </c>
      <c r="R298" s="117">
        <f>SUM(R299:R328)</f>
        <v>1.9009484800000001</v>
      </c>
      <c r="T298" s="118">
        <f>SUM(T299:T328)</f>
        <v>0.68096000000000001</v>
      </c>
      <c r="AR298" s="112" t="s">
        <v>83</v>
      </c>
      <c r="AT298" s="119" t="s">
        <v>74</v>
      </c>
      <c r="AU298" s="119" t="s">
        <v>83</v>
      </c>
      <c r="AY298" s="112" t="s">
        <v>113</v>
      </c>
      <c r="BK298" s="120">
        <f>SUM(BK299:BK328)</f>
        <v>0</v>
      </c>
    </row>
    <row r="299" spans="2:65" s="1" customFormat="1" ht="21.75" customHeight="1">
      <c r="B299" s="31"/>
      <c r="C299" s="121" t="s">
        <v>446</v>
      </c>
      <c r="D299" s="121" t="s">
        <v>114</v>
      </c>
      <c r="E299" s="122" t="s">
        <v>447</v>
      </c>
      <c r="F299" s="123" t="s">
        <v>448</v>
      </c>
      <c r="G299" s="124" t="s">
        <v>246</v>
      </c>
      <c r="H299" s="125">
        <v>48.64</v>
      </c>
      <c r="I299" s="126"/>
      <c r="J299" s="127">
        <f>ROUND(I299*H299,2)</f>
        <v>0</v>
      </c>
      <c r="K299" s="128"/>
      <c r="L299" s="31"/>
      <c r="M299" s="129" t="s">
        <v>19</v>
      </c>
      <c r="N299" s="130" t="s">
        <v>46</v>
      </c>
      <c r="P299" s="131">
        <f>O299*H299</f>
        <v>0</v>
      </c>
      <c r="Q299" s="131">
        <v>0</v>
      </c>
      <c r="R299" s="131">
        <f>Q299*H299</f>
        <v>0</v>
      </c>
      <c r="S299" s="131">
        <v>1.4E-2</v>
      </c>
      <c r="T299" s="132">
        <f>S299*H299</f>
        <v>0.68096000000000001</v>
      </c>
      <c r="AR299" s="133" t="s">
        <v>118</v>
      </c>
      <c r="AT299" s="133" t="s">
        <v>114</v>
      </c>
      <c r="AU299" s="133" t="s">
        <v>85</v>
      </c>
      <c r="AY299" s="16" t="s">
        <v>113</v>
      </c>
      <c r="BE299" s="134">
        <f>IF(N299="základní",J299,0)</f>
        <v>0</v>
      </c>
      <c r="BF299" s="134">
        <f>IF(N299="snížená",J299,0)</f>
        <v>0</v>
      </c>
      <c r="BG299" s="134">
        <f>IF(N299="zákl. přenesená",J299,0)</f>
        <v>0</v>
      </c>
      <c r="BH299" s="134">
        <f>IF(N299="sníž. přenesená",J299,0)</f>
        <v>0</v>
      </c>
      <c r="BI299" s="134">
        <f>IF(N299="nulová",J299,0)</f>
        <v>0</v>
      </c>
      <c r="BJ299" s="16" t="s">
        <v>83</v>
      </c>
      <c r="BK299" s="134">
        <f>ROUND(I299*H299,2)</f>
        <v>0</v>
      </c>
      <c r="BL299" s="16" t="s">
        <v>118</v>
      </c>
      <c r="BM299" s="133" t="s">
        <v>449</v>
      </c>
    </row>
    <row r="300" spans="2:65" s="1" customFormat="1" ht="39">
      <c r="B300" s="31"/>
      <c r="D300" s="135" t="s">
        <v>120</v>
      </c>
      <c r="F300" s="136" t="s">
        <v>450</v>
      </c>
      <c r="I300" s="137"/>
      <c r="L300" s="31"/>
      <c r="M300" s="138"/>
      <c r="T300" s="52"/>
      <c r="AT300" s="16" t="s">
        <v>120</v>
      </c>
      <c r="AU300" s="16" t="s">
        <v>85</v>
      </c>
    </row>
    <row r="301" spans="2:65" s="1" customFormat="1" ht="11.25">
      <c r="B301" s="31"/>
      <c r="D301" s="149" t="s">
        <v>183</v>
      </c>
      <c r="F301" s="150" t="s">
        <v>451</v>
      </c>
      <c r="I301" s="137"/>
      <c r="L301" s="31"/>
      <c r="M301" s="138"/>
      <c r="T301" s="52"/>
      <c r="AT301" s="16" t="s">
        <v>183</v>
      </c>
      <c r="AU301" s="16" t="s">
        <v>85</v>
      </c>
    </row>
    <row r="302" spans="2:65" s="12" customFormat="1" ht="11.25">
      <c r="B302" s="151"/>
      <c r="D302" s="135" t="s">
        <v>185</v>
      </c>
      <c r="E302" s="152" t="s">
        <v>19</v>
      </c>
      <c r="F302" s="153" t="s">
        <v>452</v>
      </c>
      <c r="H302" s="154">
        <v>48.64</v>
      </c>
      <c r="I302" s="155"/>
      <c r="L302" s="151"/>
      <c r="M302" s="156"/>
      <c r="T302" s="157"/>
      <c r="AT302" s="152" t="s">
        <v>185</v>
      </c>
      <c r="AU302" s="152" t="s">
        <v>85</v>
      </c>
      <c r="AV302" s="12" t="s">
        <v>85</v>
      </c>
      <c r="AW302" s="12" t="s">
        <v>37</v>
      </c>
      <c r="AX302" s="12" t="s">
        <v>75</v>
      </c>
      <c r="AY302" s="152" t="s">
        <v>113</v>
      </c>
    </row>
    <row r="303" spans="2:65" s="13" customFormat="1" ht="11.25">
      <c r="B303" s="158"/>
      <c r="D303" s="135" t="s">
        <v>185</v>
      </c>
      <c r="E303" s="159" t="s">
        <v>19</v>
      </c>
      <c r="F303" s="160" t="s">
        <v>189</v>
      </c>
      <c r="H303" s="161">
        <v>48.64</v>
      </c>
      <c r="I303" s="162"/>
      <c r="L303" s="158"/>
      <c r="M303" s="163"/>
      <c r="T303" s="164"/>
      <c r="AT303" s="159" t="s">
        <v>185</v>
      </c>
      <c r="AU303" s="159" t="s">
        <v>85</v>
      </c>
      <c r="AV303" s="13" t="s">
        <v>118</v>
      </c>
      <c r="AW303" s="13" t="s">
        <v>37</v>
      </c>
      <c r="AX303" s="13" t="s">
        <v>83</v>
      </c>
      <c r="AY303" s="159" t="s">
        <v>113</v>
      </c>
    </row>
    <row r="304" spans="2:65" s="1" customFormat="1" ht="24.2" customHeight="1">
      <c r="B304" s="31"/>
      <c r="C304" s="121" t="s">
        <v>453</v>
      </c>
      <c r="D304" s="121" t="s">
        <v>114</v>
      </c>
      <c r="E304" s="122" t="s">
        <v>454</v>
      </c>
      <c r="F304" s="123" t="s">
        <v>455</v>
      </c>
      <c r="G304" s="124" t="s">
        <v>246</v>
      </c>
      <c r="H304" s="125">
        <v>97.28</v>
      </c>
      <c r="I304" s="126"/>
      <c r="J304" s="127">
        <f>ROUND(I304*H304,2)</f>
        <v>0</v>
      </c>
      <c r="K304" s="128"/>
      <c r="L304" s="31"/>
      <c r="M304" s="129" t="s">
        <v>19</v>
      </c>
      <c r="N304" s="130" t="s">
        <v>46</v>
      </c>
      <c r="P304" s="131">
        <f>O304*H304</f>
        <v>0</v>
      </c>
      <c r="Q304" s="131">
        <v>0</v>
      </c>
      <c r="R304" s="131">
        <f>Q304*H304</f>
        <v>0</v>
      </c>
      <c r="S304" s="131">
        <v>0</v>
      </c>
      <c r="T304" s="132">
        <f>S304*H304</f>
        <v>0</v>
      </c>
      <c r="AR304" s="133" t="s">
        <v>118</v>
      </c>
      <c r="AT304" s="133" t="s">
        <v>114</v>
      </c>
      <c r="AU304" s="133" t="s">
        <v>85</v>
      </c>
      <c r="AY304" s="16" t="s">
        <v>113</v>
      </c>
      <c r="BE304" s="134">
        <f>IF(N304="základní",J304,0)</f>
        <v>0</v>
      </c>
      <c r="BF304" s="134">
        <f>IF(N304="snížená",J304,0)</f>
        <v>0</v>
      </c>
      <c r="BG304" s="134">
        <f>IF(N304="zákl. přenesená",J304,0)</f>
        <v>0</v>
      </c>
      <c r="BH304" s="134">
        <f>IF(N304="sníž. přenesená",J304,0)</f>
        <v>0</v>
      </c>
      <c r="BI304" s="134">
        <f>IF(N304="nulová",J304,0)</f>
        <v>0</v>
      </c>
      <c r="BJ304" s="16" t="s">
        <v>83</v>
      </c>
      <c r="BK304" s="134">
        <f>ROUND(I304*H304,2)</f>
        <v>0</v>
      </c>
      <c r="BL304" s="16" t="s">
        <v>118</v>
      </c>
      <c r="BM304" s="133" t="s">
        <v>456</v>
      </c>
    </row>
    <row r="305" spans="2:65" s="1" customFormat="1" ht="11.25">
      <c r="B305" s="31"/>
      <c r="D305" s="135" t="s">
        <v>120</v>
      </c>
      <c r="F305" s="136" t="s">
        <v>455</v>
      </c>
      <c r="I305" s="137"/>
      <c r="L305" s="31"/>
      <c r="M305" s="138"/>
      <c r="T305" s="52"/>
      <c r="AT305" s="16" t="s">
        <v>120</v>
      </c>
      <c r="AU305" s="16" t="s">
        <v>85</v>
      </c>
    </row>
    <row r="306" spans="2:65" s="1" customFormat="1" ht="11.25">
      <c r="B306" s="31"/>
      <c r="D306" s="149" t="s">
        <v>183</v>
      </c>
      <c r="F306" s="150" t="s">
        <v>457</v>
      </c>
      <c r="I306" s="137"/>
      <c r="L306" s="31"/>
      <c r="M306" s="138"/>
      <c r="T306" s="52"/>
      <c r="AT306" s="16" t="s">
        <v>183</v>
      </c>
      <c r="AU306" s="16" t="s">
        <v>85</v>
      </c>
    </row>
    <row r="307" spans="2:65" s="1" customFormat="1" ht="19.5">
      <c r="B307" s="31"/>
      <c r="D307" s="135" t="s">
        <v>121</v>
      </c>
      <c r="F307" s="139" t="s">
        <v>458</v>
      </c>
      <c r="I307" s="137"/>
      <c r="L307" s="31"/>
      <c r="M307" s="138"/>
      <c r="T307" s="52"/>
      <c r="AT307" s="16" t="s">
        <v>121</v>
      </c>
      <c r="AU307" s="16" t="s">
        <v>85</v>
      </c>
    </row>
    <row r="308" spans="2:65" s="12" customFormat="1" ht="11.25">
      <c r="B308" s="151"/>
      <c r="D308" s="135" t="s">
        <v>185</v>
      </c>
      <c r="E308" s="152" t="s">
        <v>19</v>
      </c>
      <c r="F308" s="153" t="s">
        <v>459</v>
      </c>
      <c r="H308" s="154">
        <v>48.64</v>
      </c>
      <c r="I308" s="155"/>
      <c r="L308" s="151"/>
      <c r="M308" s="156"/>
      <c r="T308" s="157"/>
      <c r="AT308" s="152" t="s">
        <v>185</v>
      </c>
      <c r="AU308" s="152" t="s">
        <v>85</v>
      </c>
      <c r="AV308" s="12" t="s">
        <v>85</v>
      </c>
      <c r="AW308" s="12" t="s">
        <v>37</v>
      </c>
      <c r="AX308" s="12" t="s">
        <v>75</v>
      </c>
      <c r="AY308" s="152" t="s">
        <v>113</v>
      </c>
    </row>
    <row r="309" spans="2:65" s="12" customFormat="1" ht="11.25">
      <c r="B309" s="151"/>
      <c r="D309" s="135" t="s">
        <v>185</v>
      </c>
      <c r="E309" s="152" t="s">
        <v>19</v>
      </c>
      <c r="F309" s="153" t="s">
        <v>460</v>
      </c>
      <c r="H309" s="154">
        <v>48.64</v>
      </c>
      <c r="I309" s="155"/>
      <c r="L309" s="151"/>
      <c r="M309" s="156"/>
      <c r="T309" s="157"/>
      <c r="AT309" s="152" t="s">
        <v>185</v>
      </c>
      <c r="AU309" s="152" t="s">
        <v>85</v>
      </c>
      <c r="AV309" s="12" t="s">
        <v>85</v>
      </c>
      <c r="AW309" s="12" t="s">
        <v>37</v>
      </c>
      <c r="AX309" s="12" t="s">
        <v>75</v>
      </c>
      <c r="AY309" s="152" t="s">
        <v>113</v>
      </c>
    </row>
    <row r="310" spans="2:65" s="13" customFormat="1" ht="11.25">
      <c r="B310" s="158"/>
      <c r="D310" s="135" t="s">
        <v>185</v>
      </c>
      <c r="E310" s="159" t="s">
        <v>19</v>
      </c>
      <c r="F310" s="160" t="s">
        <v>189</v>
      </c>
      <c r="H310" s="161">
        <v>97.28</v>
      </c>
      <c r="I310" s="162"/>
      <c r="L310" s="158"/>
      <c r="M310" s="163"/>
      <c r="T310" s="164"/>
      <c r="AT310" s="159" t="s">
        <v>185</v>
      </c>
      <c r="AU310" s="159" t="s">
        <v>85</v>
      </c>
      <c r="AV310" s="13" t="s">
        <v>118</v>
      </c>
      <c r="AW310" s="13" t="s">
        <v>37</v>
      </c>
      <c r="AX310" s="13" t="s">
        <v>83</v>
      </c>
      <c r="AY310" s="159" t="s">
        <v>113</v>
      </c>
    </row>
    <row r="311" spans="2:65" s="1" customFormat="1" ht="24.2" customHeight="1">
      <c r="B311" s="31"/>
      <c r="C311" s="121" t="s">
        <v>461</v>
      </c>
      <c r="D311" s="121" t="s">
        <v>114</v>
      </c>
      <c r="E311" s="122" t="s">
        <v>462</v>
      </c>
      <c r="F311" s="123" t="s">
        <v>463</v>
      </c>
      <c r="G311" s="124" t="s">
        <v>246</v>
      </c>
      <c r="H311" s="125">
        <v>48.64</v>
      </c>
      <c r="I311" s="126"/>
      <c r="J311" s="127">
        <f>ROUND(I311*H311,2)</f>
        <v>0</v>
      </c>
      <c r="K311" s="128"/>
      <c r="L311" s="31"/>
      <c r="M311" s="129" t="s">
        <v>19</v>
      </c>
      <c r="N311" s="130" t="s">
        <v>46</v>
      </c>
      <c r="P311" s="131">
        <f>O311*H311</f>
        <v>0</v>
      </c>
      <c r="Q311" s="131">
        <v>3.9081999999999999E-2</v>
      </c>
      <c r="R311" s="131">
        <f>Q311*H311</f>
        <v>1.9009484800000001</v>
      </c>
      <c r="S311" s="131">
        <v>0</v>
      </c>
      <c r="T311" s="132">
        <f>S311*H311</f>
        <v>0</v>
      </c>
      <c r="AR311" s="133" t="s">
        <v>118</v>
      </c>
      <c r="AT311" s="133" t="s">
        <v>114</v>
      </c>
      <c r="AU311" s="133" t="s">
        <v>85</v>
      </c>
      <c r="AY311" s="16" t="s">
        <v>113</v>
      </c>
      <c r="BE311" s="134">
        <f>IF(N311="základní",J311,0)</f>
        <v>0</v>
      </c>
      <c r="BF311" s="134">
        <f>IF(N311="snížená",J311,0)</f>
        <v>0</v>
      </c>
      <c r="BG311" s="134">
        <f>IF(N311="zákl. přenesená",J311,0)</f>
        <v>0</v>
      </c>
      <c r="BH311" s="134">
        <f>IF(N311="sníž. přenesená",J311,0)</f>
        <v>0</v>
      </c>
      <c r="BI311" s="134">
        <f>IF(N311="nulová",J311,0)</f>
        <v>0</v>
      </c>
      <c r="BJ311" s="16" t="s">
        <v>83</v>
      </c>
      <c r="BK311" s="134">
        <f>ROUND(I311*H311,2)</f>
        <v>0</v>
      </c>
      <c r="BL311" s="16" t="s">
        <v>118</v>
      </c>
      <c r="BM311" s="133" t="s">
        <v>464</v>
      </c>
    </row>
    <row r="312" spans="2:65" s="1" customFormat="1" ht="19.5">
      <c r="B312" s="31"/>
      <c r="D312" s="135" t="s">
        <v>120</v>
      </c>
      <c r="F312" s="136" t="s">
        <v>465</v>
      </c>
      <c r="I312" s="137"/>
      <c r="L312" s="31"/>
      <c r="M312" s="138"/>
      <c r="T312" s="52"/>
      <c r="AT312" s="16" t="s">
        <v>120</v>
      </c>
      <c r="AU312" s="16" t="s">
        <v>85</v>
      </c>
    </row>
    <row r="313" spans="2:65" s="1" customFormat="1" ht="11.25">
      <c r="B313" s="31"/>
      <c r="D313" s="149" t="s">
        <v>183</v>
      </c>
      <c r="F313" s="150" t="s">
        <v>466</v>
      </c>
      <c r="I313" s="137"/>
      <c r="L313" s="31"/>
      <c r="M313" s="138"/>
      <c r="T313" s="52"/>
      <c r="AT313" s="16" t="s">
        <v>183</v>
      </c>
      <c r="AU313" s="16" t="s">
        <v>85</v>
      </c>
    </row>
    <row r="314" spans="2:65" s="12" customFormat="1" ht="11.25">
      <c r="B314" s="151"/>
      <c r="D314" s="135" t="s">
        <v>185</v>
      </c>
      <c r="E314" s="152" t="s">
        <v>19</v>
      </c>
      <c r="F314" s="153" t="s">
        <v>452</v>
      </c>
      <c r="H314" s="154">
        <v>48.64</v>
      </c>
      <c r="I314" s="155"/>
      <c r="L314" s="151"/>
      <c r="M314" s="156"/>
      <c r="T314" s="157"/>
      <c r="AT314" s="152" t="s">
        <v>185</v>
      </c>
      <c r="AU314" s="152" t="s">
        <v>85</v>
      </c>
      <c r="AV314" s="12" t="s">
        <v>85</v>
      </c>
      <c r="AW314" s="12" t="s">
        <v>37</v>
      </c>
      <c r="AX314" s="12" t="s">
        <v>75</v>
      </c>
      <c r="AY314" s="152" t="s">
        <v>113</v>
      </c>
    </row>
    <row r="315" spans="2:65" s="13" customFormat="1" ht="11.25">
      <c r="B315" s="158"/>
      <c r="D315" s="135" t="s">
        <v>185</v>
      </c>
      <c r="E315" s="159" t="s">
        <v>19</v>
      </c>
      <c r="F315" s="160" t="s">
        <v>189</v>
      </c>
      <c r="H315" s="161">
        <v>48.64</v>
      </c>
      <c r="I315" s="162"/>
      <c r="L315" s="158"/>
      <c r="M315" s="163"/>
      <c r="T315" s="164"/>
      <c r="AT315" s="159" t="s">
        <v>185</v>
      </c>
      <c r="AU315" s="159" t="s">
        <v>85</v>
      </c>
      <c r="AV315" s="13" t="s">
        <v>118</v>
      </c>
      <c r="AW315" s="13" t="s">
        <v>37</v>
      </c>
      <c r="AX315" s="13" t="s">
        <v>83</v>
      </c>
      <c r="AY315" s="159" t="s">
        <v>113</v>
      </c>
    </row>
    <row r="316" spans="2:65" s="1" customFormat="1" ht="24.2" customHeight="1">
      <c r="B316" s="31"/>
      <c r="C316" s="121" t="s">
        <v>467</v>
      </c>
      <c r="D316" s="121" t="s">
        <v>114</v>
      </c>
      <c r="E316" s="122" t="s">
        <v>468</v>
      </c>
      <c r="F316" s="123" t="s">
        <v>469</v>
      </c>
      <c r="G316" s="124" t="s">
        <v>246</v>
      </c>
      <c r="H316" s="125">
        <v>48.64</v>
      </c>
      <c r="I316" s="126"/>
      <c r="J316" s="127">
        <f>ROUND(I316*H316,2)</f>
        <v>0</v>
      </c>
      <c r="K316" s="128"/>
      <c r="L316" s="31"/>
      <c r="M316" s="129" t="s">
        <v>19</v>
      </c>
      <c r="N316" s="130" t="s">
        <v>46</v>
      </c>
      <c r="P316" s="131">
        <f>O316*H316</f>
        <v>0</v>
      </c>
      <c r="Q316" s="131">
        <v>0</v>
      </c>
      <c r="R316" s="131">
        <f>Q316*H316</f>
        <v>0</v>
      </c>
      <c r="S316" s="131">
        <v>0</v>
      </c>
      <c r="T316" s="132">
        <f>S316*H316</f>
        <v>0</v>
      </c>
      <c r="AR316" s="133" t="s">
        <v>118</v>
      </c>
      <c r="AT316" s="133" t="s">
        <v>114</v>
      </c>
      <c r="AU316" s="133" t="s">
        <v>85</v>
      </c>
      <c r="AY316" s="16" t="s">
        <v>113</v>
      </c>
      <c r="BE316" s="134">
        <f>IF(N316="základní",J316,0)</f>
        <v>0</v>
      </c>
      <c r="BF316" s="134">
        <f>IF(N316="snížená",J316,0)</f>
        <v>0</v>
      </c>
      <c r="BG316" s="134">
        <f>IF(N316="zákl. přenesená",J316,0)</f>
        <v>0</v>
      </c>
      <c r="BH316" s="134">
        <f>IF(N316="sníž. přenesená",J316,0)</f>
        <v>0</v>
      </c>
      <c r="BI316" s="134">
        <f>IF(N316="nulová",J316,0)</f>
        <v>0</v>
      </c>
      <c r="BJ316" s="16" t="s">
        <v>83</v>
      </c>
      <c r="BK316" s="134">
        <f>ROUND(I316*H316,2)</f>
        <v>0</v>
      </c>
      <c r="BL316" s="16" t="s">
        <v>118</v>
      </c>
      <c r="BM316" s="133" t="s">
        <v>470</v>
      </c>
    </row>
    <row r="317" spans="2:65" s="1" customFormat="1" ht="19.5">
      <c r="B317" s="31"/>
      <c r="D317" s="135" t="s">
        <v>120</v>
      </c>
      <c r="F317" s="136" t="s">
        <v>471</v>
      </c>
      <c r="I317" s="137"/>
      <c r="L317" s="31"/>
      <c r="M317" s="138"/>
      <c r="T317" s="52"/>
      <c r="AT317" s="16" t="s">
        <v>120</v>
      </c>
      <c r="AU317" s="16" t="s">
        <v>85</v>
      </c>
    </row>
    <row r="318" spans="2:65" s="1" customFormat="1" ht="11.25">
      <c r="B318" s="31"/>
      <c r="D318" s="149" t="s">
        <v>183</v>
      </c>
      <c r="F318" s="150" t="s">
        <v>472</v>
      </c>
      <c r="I318" s="137"/>
      <c r="L318" s="31"/>
      <c r="M318" s="138"/>
      <c r="T318" s="52"/>
      <c r="AT318" s="16" t="s">
        <v>183</v>
      </c>
      <c r="AU318" s="16" t="s">
        <v>85</v>
      </c>
    </row>
    <row r="319" spans="2:65" s="12" customFormat="1" ht="11.25">
      <c r="B319" s="151"/>
      <c r="D319" s="135" t="s">
        <v>185</v>
      </c>
      <c r="E319" s="152" t="s">
        <v>19</v>
      </c>
      <c r="F319" s="153" t="s">
        <v>452</v>
      </c>
      <c r="H319" s="154">
        <v>48.64</v>
      </c>
      <c r="I319" s="155"/>
      <c r="L319" s="151"/>
      <c r="M319" s="156"/>
      <c r="T319" s="157"/>
      <c r="AT319" s="152" t="s">
        <v>185</v>
      </c>
      <c r="AU319" s="152" t="s">
        <v>85</v>
      </c>
      <c r="AV319" s="12" t="s">
        <v>85</v>
      </c>
      <c r="AW319" s="12" t="s">
        <v>37</v>
      </c>
      <c r="AX319" s="12" t="s">
        <v>75</v>
      </c>
      <c r="AY319" s="152" t="s">
        <v>113</v>
      </c>
    </row>
    <row r="320" spans="2:65" s="13" customFormat="1" ht="11.25">
      <c r="B320" s="158"/>
      <c r="D320" s="135" t="s">
        <v>185</v>
      </c>
      <c r="E320" s="159" t="s">
        <v>19</v>
      </c>
      <c r="F320" s="160" t="s">
        <v>189</v>
      </c>
      <c r="H320" s="161">
        <v>48.64</v>
      </c>
      <c r="I320" s="162"/>
      <c r="L320" s="158"/>
      <c r="M320" s="163"/>
      <c r="T320" s="164"/>
      <c r="AT320" s="159" t="s">
        <v>185</v>
      </c>
      <c r="AU320" s="159" t="s">
        <v>85</v>
      </c>
      <c r="AV320" s="13" t="s">
        <v>118</v>
      </c>
      <c r="AW320" s="13" t="s">
        <v>37</v>
      </c>
      <c r="AX320" s="13" t="s">
        <v>83</v>
      </c>
      <c r="AY320" s="159" t="s">
        <v>113</v>
      </c>
    </row>
    <row r="321" spans="2:65" s="1" customFormat="1" ht="24.2" customHeight="1">
      <c r="B321" s="31"/>
      <c r="C321" s="121" t="s">
        <v>473</v>
      </c>
      <c r="D321" s="121" t="s">
        <v>114</v>
      </c>
      <c r="E321" s="122" t="s">
        <v>474</v>
      </c>
      <c r="F321" s="123" t="s">
        <v>475</v>
      </c>
      <c r="G321" s="124" t="s">
        <v>117</v>
      </c>
      <c r="H321" s="125">
        <v>1</v>
      </c>
      <c r="I321" s="126"/>
      <c r="J321" s="127">
        <f>ROUND(I321*H321,2)</f>
        <v>0</v>
      </c>
      <c r="K321" s="128"/>
      <c r="L321" s="31"/>
      <c r="M321" s="129" t="s">
        <v>19</v>
      </c>
      <c r="N321" s="130" t="s">
        <v>46</v>
      </c>
      <c r="P321" s="131">
        <f>O321*H321</f>
        <v>0</v>
      </c>
      <c r="Q321" s="131">
        <v>0</v>
      </c>
      <c r="R321" s="131">
        <f>Q321*H321</f>
        <v>0</v>
      </c>
      <c r="S321" s="131">
        <v>0</v>
      </c>
      <c r="T321" s="132">
        <f>S321*H321</f>
        <v>0</v>
      </c>
      <c r="AR321" s="133" t="s">
        <v>118</v>
      </c>
      <c r="AT321" s="133" t="s">
        <v>114</v>
      </c>
      <c r="AU321" s="133" t="s">
        <v>85</v>
      </c>
      <c r="AY321" s="16" t="s">
        <v>113</v>
      </c>
      <c r="BE321" s="134">
        <f>IF(N321="základní",J321,0)</f>
        <v>0</v>
      </c>
      <c r="BF321" s="134">
        <f>IF(N321="snížená",J321,0)</f>
        <v>0</v>
      </c>
      <c r="BG321" s="134">
        <f>IF(N321="zákl. přenesená",J321,0)</f>
        <v>0</v>
      </c>
      <c r="BH321" s="134">
        <f>IF(N321="sníž. přenesená",J321,0)</f>
        <v>0</v>
      </c>
      <c r="BI321" s="134">
        <f>IF(N321="nulová",J321,0)</f>
        <v>0</v>
      </c>
      <c r="BJ321" s="16" t="s">
        <v>83</v>
      </c>
      <c r="BK321" s="134">
        <f>ROUND(I321*H321,2)</f>
        <v>0</v>
      </c>
      <c r="BL321" s="16" t="s">
        <v>118</v>
      </c>
      <c r="BM321" s="133" t="s">
        <v>476</v>
      </c>
    </row>
    <row r="322" spans="2:65" s="1" customFormat="1" ht="11.25">
      <c r="B322" s="31"/>
      <c r="D322" s="135" t="s">
        <v>120</v>
      </c>
      <c r="F322" s="136" t="s">
        <v>475</v>
      </c>
      <c r="I322" s="137"/>
      <c r="L322" s="31"/>
      <c r="M322" s="138"/>
      <c r="T322" s="52"/>
      <c r="AT322" s="16" t="s">
        <v>120</v>
      </c>
      <c r="AU322" s="16" t="s">
        <v>85</v>
      </c>
    </row>
    <row r="323" spans="2:65" s="1" customFormat="1" ht="78">
      <c r="B323" s="31"/>
      <c r="D323" s="135" t="s">
        <v>121</v>
      </c>
      <c r="F323" s="139" t="s">
        <v>477</v>
      </c>
      <c r="I323" s="137"/>
      <c r="L323" s="31"/>
      <c r="M323" s="138"/>
      <c r="T323" s="52"/>
      <c r="AT323" s="16" t="s">
        <v>121</v>
      </c>
      <c r="AU323" s="16" t="s">
        <v>85</v>
      </c>
    </row>
    <row r="324" spans="2:65" s="1" customFormat="1" ht="16.5" customHeight="1">
      <c r="B324" s="31"/>
      <c r="C324" s="121" t="s">
        <v>478</v>
      </c>
      <c r="D324" s="121" t="s">
        <v>114</v>
      </c>
      <c r="E324" s="122" t="s">
        <v>479</v>
      </c>
      <c r="F324" s="123" t="s">
        <v>480</v>
      </c>
      <c r="G324" s="124" t="s">
        <v>246</v>
      </c>
      <c r="H324" s="125">
        <v>48.64</v>
      </c>
      <c r="I324" s="126"/>
      <c r="J324" s="127">
        <f>ROUND(I324*H324,2)</f>
        <v>0</v>
      </c>
      <c r="K324" s="128"/>
      <c r="L324" s="31"/>
      <c r="M324" s="129" t="s">
        <v>19</v>
      </c>
      <c r="N324" s="130" t="s">
        <v>46</v>
      </c>
      <c r="P324" s="131">
        <f>O324*H324</f>
        <v>0</v>
      </c>
      <c r="Q324" s="131">
        <v>0</v>
      </c>
      <c r="R324" s="131">
        <f>Q324*H324</f>
        <v>0</v>
      </c>
      <c r="S324" s="131">
        <v>0</v>
      </c>
      <c r="T324" s="132">
        <f>S324*H324</f>
        <v>0</v>
      </c>
      <c r="AR324" s="133" t="s">
        <v>118</v>
      </c>
      <c r="AT324" s="133" t="s">
        <v>114</v>
      </c>
      <c r="AU324" s="133" t="s">
        <v>85</v>
      </c>
      <c r="AY324" s="16" t="s">
        <v>113</v>
      </c>
      <c r="BE324" s="134">
        <f>IF(N324="základní",J324,0)</f>
        <v>0</v>
      </c>
      <c r="BF324" s="134">
        <f>IF(N324="snížená",J324,0)</f>
        <v>0</v>
      </c>
      <c r="BG324" s="134">
        <f>IF(N324="zákl. přenesená",J324,0)</f>
        <v>0</v>
      </c>
      <c r="BH324" s="134">
        <f>IF(N324="sníž. přenesená",J324,0)</f>
        <v>0</v>
      </c>
      <c r="BI324" s="134">
        <f>IF(N324="nulová",J324,0)</f>
        <v>0</v>
      </c>
      <c r="BJ324" s="16" t="s">
        <v>83</v>
      </c>
      <c r="BK324" s="134">
        <f>ROUND(I324*H324,2)</f>
        <v>0</v>
      </c>
      <c r="BL324" s="16" t="s">
        <v>118</v>
      </c>
      <c r="BM324" s="133" t="s">
        <v>481</v>
      </c>
    </row>
    <row r="325" spans="2:65" s="1" customFormat="1" ht="11.25">
      <c r="B325" s="31"/>
      <c r="D325" s="135" t="s">
        <v>120</v>
      </c>
      <c r="F325" s="136" t="s">
        <v>480</v>
      </c>
      <c r="I325" s="137"/>
      <c r="L325" s="31"/>
      <c r="M325" s="138"/>
      <c r="T325" s="52"/>
      <c r="AT325" s="16" t="s">
        <v>120</v>
      </c>
      <c r="AU325" s="16" t="s">
        <v>85</v>
      </c>
    </row>
    <row r="326" spans="2:65" s="1" customFormat="1" ht="39">
      <c r="B326" s="31"/>
      <c r="D326" s="135" t="s">
        <v>121</v>
      </c>
      <c r="F326" s="139" t="s">
        <v>482</v>
      </c>
      <c r="I326" s="137"/>
      <c r="L326" s="31"/>
      <c r="M326" s="138"/>
      <c r="T326" s="52"/>
      <c r="AT326" s="16" t="s">
        <v>121</v>
      </c>
      <c r="AU326" s="16" t="s">
        <v>85</v>
      </c>
    </row>
    <row r="327" spans="2:65" s="12" customFormat="1" ht="11.25">
      <c r="B327" s="151"/>
      <c r="D327" s="135" t="s">
        <v>185</v>
      </c>
      <c r="E327" s="152" t="s">
        <v>19</v>
      </c>
      <c r="F327" s="153" t="s">
        <v>452</v>
      </c>
      <c r="H327" s="154">
        <v>48.64</v>
      </c>
      <c r="I327" s="155"/>
      <c r="L327" s="151"/>
      <c r="M327" s="156"/>
      <c r="T327" s="157"/>
      <c r="AT327" s="152" t="s">
        <v>185</v>
      </c>
      <c r="AU327" s="152" t="s">
        <v>85</v>
      </c>
      <c r="AV327" s="12" t="s">
        <v>85</v>
      </c>
      <c r="AW327" s="12" t="s">
        <v>37</v>
      </c>
      <c r="AX327" s="12" t="s">
        <v>75</v>
      </c>
      <c r="AY327" s="152" t="s">
        <v>113</v>
      </c>
    </row>
    <row r="328" spans="2:65" s="13" customFormat="1" ht="11.25">
      <c r="B328" s="158"/>
      <c r="D328" s="135" t="s">
        <v>185</v>
      </c>
      <c r="E328" s="159" t="s">
        <v>19</v>
      </c>
      <c r="F328" s="160" t="s">
        <v>189</v>
      </c>
      <c r="H328" s="161">
        <v>48.64</v>
      </c>
      <c r="I328" s="162"/>
      <c r="L328" s="158"/>
      <c r="M328" s="163"/>
      <c r="T328" s="164"/>
      <c r="AT328" s="159" t="s">
        <v>185</v>
      </c>
      <c r="AU328" s="159" t="s">
        <v>85</v>
      </c>
      <c r="AV328" s="13" t="s">
        <v>118</v>
      </c>
      <c r="AW328" s="13" t="s">
        <v>37</v>
      </c>
      <c r="AX328" s="13" t="s">
        <v>83</v>
      </c>
      <c r="AY328" s="159" t="s">
        <v>113</v>
      </c>
    </row>
    <row r="329" spans="2:65" s="10" customFormat="1" ht="22.9" customHeight="1">
      <c r="B329" s="111"/>
      <c r="D329" s="112" t="s">
        <v>74</v>
      </c>
      <c r="E329" s="147" t="s">
        <v>483</v>
      </c>
      <c r="F329" s="147" t="s">
        <v>484</v>
      </c>
      <c r="I329" s="114"/>
      <c r="J329" s="148">
        <f>BK329</f>
        <v>0</v>
      </c>
      <c r="L329" s="111"/>
      <c r="M329" s="116"/>
      <c r="P329" s="117">
        <f>SUM(P330:P339)</f>
        <v>0</v>
      </c>
      <c r="R329" s="117">
        <f>SUM(R330:R339)</f>
        <v>0</v>
      </c>
      <c r="T329" s="118">
        <f>SUM(T330:T339)</f>
        <v>0</v>
      </c>
      <c r="AR329" s="112" t="s">
        <v>83</v>
      </c>
      <c r="AT329" s="119" t="s">
        <v>74</v>
      </c>
      <c r="AU329" s="119" t="s">
        <v>83</v>
      </c>
      <c r="AY329" s="112" t="s">
        <v>113</v>
      </c>
      <c r="BK329" s="120">
        <f>SUM(BK330:BK339)</f>
        <v>0</v>
      </c>
    </row>
    <row r="330" spans="2:65" s="1" customFormat="1" ht="33" customHeight="1">
      <c r="B330" s="31"/>
      <c r="C330" s="121" t="s">
        <v>485</v>
      </c>
      <c r="D330" s="121" t="s">
        <v>114</v>
      </c>
      <c r="E330" s="122" t="s">
        <v>486</v>
      </c>
      <c r="F330" s="123" t="s">
        <v>487</v>
      </c>
      <c r="G330" s="124" t="s">
        <v>341</v>
      </c>
      <c r="H330" s="125">
        <v>7.9409999999999998</v>
      </c>
      <c r="I330" s="126"/>
      <c r="J330" s="127">
        <f>ROUND(I330*H330,2)</f>
        <v>0</v>
      </c>
      <c r="K330" s="128"/>
      <c r="L330" s="31"/>
      <c r="M330" s="129" t="s">
        <v>19</v>
      </c>
      <c r="N330" s="130" t="s">
        <v>46</v>
      </c>
      <c r="P330" s="131">
        <f>O330*H330</f>
        <v>0</v>
      </c>
      <c r="Q330" s="131">
        <v>0</v>
      </c>
      <c r="R330" s="131">
        <f>Q330*H330</f>
        <v>0</v>
      </c>
      <c r="S330" s="131">
        <v>0</v>
      </c>
      <c r="T330" s="132">
        <f>S330*H330</f>
        <v>0</v>
      </c>
      <c r="AR330" s="133" t="s">
        <v>118</v>
      </c>
      <c r="AT330" s="133" t="s">
        <v>114</v>
      </c>
      <c r="AU330" s="133" t="s">
        <v>85</v>
      </c>
      <c r="AY330" s="16" t="s">
        <v>113</v>
      </c>
      <c r="BE330" s="134">
        <f>IF(N330="základní",J330,0)</f>
        <v>0</v>
      </c>
      <c r="BF330" s="134">
        <f>IF(N330="snížená",J330,0)</f>
        <v>0</v>
      </c>
      <c r="BG330" s="134">
        <f>IF(N330="zákl. přenesená",J330,0)</f>
        <v>0</v>
      </c>
      <c r="BH330" s="134">
        <f>IF(N330="sníž. přenesená",J330,0)</f>
        <v>0</v>
      </c>
      <c r="BI330" s="134">
        <f>IF(N330="nulová",J330,0)</f>
        <v>0</v>
      </c>
      <c r="BJ330" s="16" t="s">
        <v>83</v>
      </c>
      <c r="BK330" s="134">
        <f>ROUND(I330*H330,2)</f>
        <v>0</v>
      </c>
      <c r="BL330" s="16" t="s">
        <v>118</v>
      </c>
      <c r="BM330" s="133" t="s">
        <v>488</v>
      </c>
    </row>
    <row r="331" spans="2:65" s="1" customFormat="1" ht="19.5">
      <c r="B331" s="31"/>
      <c r="D331" s="135" t="s">
        <v>120</v>
      </c>
      <c r="F331" s="136" t="s">
        <v>489</v>
      </c>
      <c r="I331" s="137"/>
      <c r="L331" s="31"/>
      <c r="M331" s="138"/>
      <c r="T331" s="52"/>
      <c r="AT331" s="16" t="s">
        <v>120</v>
      </c>
      <c r="AU331" s="16" t="s">
        <v>85</v>
      </c>
    </row>
    <row r="332" spans="2:65" s="1" customFormat="1" ht="11.25">
      <c r="B332" s="31"/>
      <c r="D332" s="149" t="s">
        <v>183</v>
      </c>
      <c r="F332" s="150" t="s">
        <v>490</v>
      </c>
      <c r="I332" s="137"/>
      <c r="L332" s="31"/>
      <c r="M332" s="138"/>
      <c r="T332" s="52"/>
      <c r="AT332" s="16" t="s">
        <v>183</v>
      </c>
      <c r="AU332" s="16" t="s">
        <v>85</v>
      </c>
    </row>
    <row r="333" spans="2:65" s="1" customFormat="1" ht="21.75" customHeight="1">
      <c r="B333" s="31"/>
      <c r="C333" s="121" t="s">
        <v>491</v>
      </c>
      <c r="D333" s="121" t="s">
        <v>114</v>
      </c>
      <c r="E333" s="122" t="s">
        <v>492</v>
      </c>
      <c r="F333" s="123" t="s">
        <v>493</v>
      </c>
      <c r="G333" s="124" t="s">
        <v>341</v>
      </c>
      <c r="H333" s="125">
        <v>39.704999999999998</v>
      </c>
      <c r="I333" s="126"/>
      <c r="J333" s="127">
        <f>ROUND(I333*H333,2)</f>
        <v>0</v>
      </c>
      <c r="K333" s="128"/>
      <c r="L333" s="31"/>
      <c r="M333" s="129" t="s">
        <v>19</v>
      </c>
      <c r="N333" s="130" t="s">
        <v>46</v>
      </c>
      <c r="P333" s="131">
        <f>O333*H333</f>
        <v>0</v>
      </c>
      <c r="Q333" s="131">
        <v>0</v>
      </c>
      <c r="R333" s="131">
        <f>Q333*H333</f>
        <v>0</v>
      </c>
      <c r="S333" s="131">
        <v>0</v>
      </c>
      <c r="T333" s="132">
        <f>S333*H333</f>
        <v>0</v>
      </c>
      <c r="AR333" s="133" t="s">
        <v>118</v>
      </c>
      <c r="AT333" s="133" t="s">
        <v>114</v>
      </c>
      <c r="AU333" s="133" t="s">
        <v>85</v>
      </c>
      <c r="AY333" s="16" t="s">
        <v>113</v>
      </c>
      <c r="BE333" s="134">
        <f>IF(N333="základní",J333,0)</f>
        <v>0</v>
      </c>
      <c r="BF333" s="134">
        <f>IF(N333="snížená",J333,0)</f>
        <v>0</v>
      </c>
      <c r="BG333" s="134">
        <f>IF(N333="zákl. přenesená",J333,0)</f>
        <v>0</v>
      </c>
      <c r="BH333" s="134">
        <f>IF(N333="sníž. přenesená",J333,0)</f>
        <v>0</v>
      </c>
      <c r="BI333" s="134">
        <f>IF(N333="nulová",J333,0)</f>
        <v>0</v>
      </c>
      <c r="BJ333" s="16" t="s">
        <v>83</v>
      </c>
      <c r="BK333" s="134">
        <f>ROUND(I333*H333,2)</f>
        <v>0</v>
      </c>
      <c r="BL333" s="16" t="s">
        <v>118</v>
      </c>
      <c r="BM333" s="133" t="s">
        <v>494</v>
      </c>
    </row>
    <row r="334" spans="2:65" s="1" customFormat="1" ht="29.25">
      <c r="B334" s="31"/>
      <c r="D334" s="135" t="s">
        <v>120</v>
      </c>
      <c r="F334" s="136" t="s">
        <v>495</v>
      </c>
      <c r="I334" s="137"/>
      <c r="L334" s="31"/>
      <c r="M334" s="138"/>
      <c r="T334" s="52"/>
      <c r="AT334" s="16" t="s">
        <v>120</v>
      </c>
      <c r="AU334" s="16" t="s">
        <v>85</v>
      </c>
    </row>
    <row r="335" spans="2:65" s="1" customFormat="1" ht="11.25">
      <c r="B335" s="31"/>
      <c r="D335" s="149" t="s">
        <v>183</v>
      </c>
      <c r="F335" s="150" t="s">
        <v>496</v>
      </c>
      <c r="I335" s="137"/>
      <c r="L335" s="31"/>
      <c r="M335" s="138"/>
      <c r="T335" s="52"/>
      <c r="AT335" s="16" t="s">
        <v>183</v>
      </c>
      <c r="AU335" s="16" t="s">
        <v>85</v>
      </c>
    </row>
    <row r="336" spans="2:65" s="12" customFormat="1" ht="11.25">
      <c r="B336" s="151"/>
      <c r="D336" s="135" t="s">
        <v>185</v>
      </c>
      <c r="F336" s="153" t="s">
        <v>497</v>
      </c>
      <c r="H336" s="154">
        <v>39.704999999999998</v>
      </c>
      <c r="I336" s="155"/>
      <c r="L336" s="151"/>
      <c r="M336" s="156"/>
      <c r="T336" s="157"/>
      <c r="AT336" s="152" t="s">
        <v>185</v>
      </c>
      <c r="AU336" s="152" t="s">
        <v>85</v>
      </c>
      <c r="AV336" s="12" t="s">
        <v>85</v>
      </c>
      <c r="AW336" s="12" t="s">
        <v>4</v>
      </c>
      <c r="AX336" s="12" t="s">
        <v>83</v>
      </c>
      <c r="AY336" s="152" t="s">
        <v>113</v>
      </c>
    </row>
    <row r="337" spans="2:65" s="1" customFormat="1" ht="33" customHeight="1">
      <c r="B337" s="31"/>
      <c r="C337" s="121" t="s">
        <v>498</v>
      </c>
      <c r="D337" s="121" t="s">
        <v>114</v>
      </c>
      <c r="E337" s="122" t="s">
        <v>499</v>
      </c>
      <c r="F337" s="123" t="s">
        <v>500</v>
      </c>
      <c r="G337" s="124" t="s">
        <v>341</v>
      </c>
      <c r="H337" s="125">
        <v>7.9409999999999998</v>
      </c>
      <c r="I337" s="126"/>
      <c r="J337" s="127">
        <f>ROUND(I337*H337,2)</f>
        <v>0</v>
      </c>
      <c r="K337" s="128"/>
      <c r="L337" s="31"/>
      <c r="M337" s="129" t="s">
        <v>19</v>
      </c>
      <c r="N337" s="130" t="s">
        <v>46</v>
      </c>
      <c r="P337" s="131">
        <f>O337*H337</f>
        <v>0</v>
      </c>
      <c r="Q337" s="131">
        <v>0</v>
      </c>
      <c r="R337" s="131">
        <f>Q337*H337</f>
        <v>0</v>
      </c>
      <c r="S337" s="131">
        <v>0</v>
      </c>
      <c r="T337" s="132">
        <f>S337*H337</f>
        <v>0</v>
      </c>
      <c r="AR337" s="133" t="s">
        <v>118</v>
      </c>
      <c r="AT337" s="133" t="s">
        <v>114</v>
      </c>
      <c r="AU337" s="133" t="s">
        <v>85</v>
      </c>
      <c r="AY337" s="16" t="s">
        <v>113</v>
      </c>
      <c r="BE337" s="134">
        <f>IF(N337="základní",J337,0)</f>
        <v>0</v>
      </c>
      <c r="BF337" s="134">
        <f>IF(N337="snížená",J337,0)</f>
        <v>0</v>
      </c>
      <c r="BG337" s="134">
        <f>IF(N337="zákl. přenesená",J337,0)</f>
        <v>0</v>
      </c>
      <c r="BH337" s="134">
        <f>IF(N337="sníž. přenesená",J337,0)</f>
        <v>0</v>
      </c>
      <c r="BI337" s="134">
        <f>IF(N337="nulová",J337,0)</f>
        <v>0</v>
      </c>
      <c r="BJ337" s="16" t="s">
        <v>83</v>
      </c>
      <c r="BK337" s="134">
        <f>ROUND(I337*H337,2)</f>
        <v>0</v>
      </c>
      <c r="BL337" s="16" t="s">
        <v>118</v>
      </c>
      <c r="BM337" s="133" t="s">
        <v>501</v>
      </c>
    </row>
    <row r="338" spans="2:65" s="1" customFormat="1" ht="29.25">
      <c r="B338" s="31"/>
      <c r="D338" s="135" t="s">
        <v>120</v>
      </c>
      <c r="F338" s="136" t="s">
        <v>502</v>
      </c>
      <c r="I338" s="137"/>
      <c r="L338" s="31"/>
      <c r="M338" s="138"/>
      <c r="T338" s="52"/>
      <c r="AT338" s="16" t="s">
        <v>120</v>
      </c>
      <c r="AU338" s="16" t="s">
        <v>85</v>
      </c>
    </row>
    <row r="339" spans="2:65" s="1" customFormat="1" ht="11.25">
      <c r="B339" s="31"/>
      <c r="D339" s="149" t="s">
        <v>183</v>
      </c>
      <c r="F339" s="150" t="s">
        <v>503</v>
      </c>
      <c r="I339" s="137"/>
      <c r="L339" s="31"/>
      <c r="M339" s="138"/>
      <c r="T339" s="52"/>
      <c r="AT339" s="16" t="s">
        <v>183</v>
      </c>
      <c r="AU339" s="16" t="s">
        <v>85</v>
      </c>
    </row>
    <row r="340" spans="2:65" s="10" customFormat="1" ht="22.9" customHeight="1">
      <c r="B340" s="111"/>
      <c r="D340" s="112" t="s">
        <v>74</v>
      </c>
      <c r="E340" s="147" t="s">
        <v>504</v>
      </c>
      <c r="F340" s="147" t="s">
        <v>505</v>
      </c>
      <c r="I340" s="114"/>
      <c r="J340" s="148">
        <f>BK340</f>
        <v>0</v>
      </c>
      <c r="L340" s="111"/>
      <c r="M340" s="116"/>
      <c r="P340" s="117">
        <f>SUM(P341:P343)</f>
        <v>0</v>
      </c>
      <c r="R340" s="117">
        <f>SUM(R341:R343)</f>
        <v>0</v>
      </c>
      <c r="T340" s="118">
        <f>SUM(T341:T343)</f>
        <v>0</v>
      </c>
      <c r="AR340" s="112" t="s">
        <v>83</v>
      </c>
      <c r="AT340" s="119" t="s">
        <v>74</v>
      </c>
      <c r="AU340" s="119" t="s">
        <v>83</v>
      </c>
      <c r="AY340" s="112" t="s">
        <v>113</v>
      </c>
      <c r="BK340" s="120">
        <f>SUM(BK341:BK343)</f>
        <v>0</v>
      </c>
    </row>
    <row r="341" spans="2:65" s="1" customFormat="1" ht="16.5" customHeight="1">
      <c r="B341" s="31"/>
      <c r="C341" s="121" t="s">
        <v>506</v>
      </c>
      <c r="D341" s="121" t="s">
        <v>114</v>
      </c>
      <c r="E341" s="122" t="s">
        <v>507</v>
      </c>
      <c r="F341" s="123" t="s">
        <v>508</v>
      </c>
      <c r="G341" s="124" t="s">
        <v>341</v>
      </c>
      <c r="H341" s="125">
        <v>223.70500000000001</v>
      </c>
      <c r="I341" s="126"/>
      <c r="J341" s="127">
        <f>ROUND(I341*H341,2)</f>
        <v>0</v>
      </c>
      <c r="K341" s="128"/>
      <c r="L341" s="31"/>
      <c r="M341" s="129" t="s">
        <v>19</v>
      </c>
      <c r="N341" s="130" t="s">
        <v>46</v>
      </c>
      <c r="P341" s="131">
        <f>O341*H341</f>
        <v>0</v>
      </c>
      <c r="Q341" s="131">
        <v>0</v>
      </c>
      <c r="R341" s="131">
        <f>Q341*H341</f>
        <v>0</v>
      </c>
      <c r="S341" s="131">
        <v>0</v>
      </c>
      <c r="T341" s="132">
        <f>S341*H341</f>
        <v>0</v>
      </c>
      <c r="AR341" s="133" t="s">
        <v>118</v>
      </c>
      <c r="AT341" s="133" t="s">
        <v>114</v>
      </c>
      <c r="AU341" s="133" t="s">
        <v>85</v>
      </c>
      <c r="AY341" s="16" t="s">
        <v>113</v>
      </c>
      <c r="BE341" s="134">
        <f>IF(N341="základní",J341,0)</f>
        <v>0</v>
      </c>
      <c r="BF341" s="134">
        <f>IF(N341="snížená",J341,0)</f>
        <v>0</v>
      </c>
      <c r="BG341" s="134">
        <f>IF(N341="zákl. přenesená",J341,0)</f>
        <v>0</v>
      </c>
      <c r="BH341" s="134">
        <f>IF(N341="sníž. přenesená",J341,0)</f>
        <v>0</v>
      </c>
      <c r="BI341" s="134">
        <f>IF(N341="nulová",J341,0)</f>
        <v>0</v>
      </c>
      <c r="BJ341" s="16" t="s">
        <v>83</v>
      </c>
      <c r="BK341" s="134">
        <f>ROUND(I341*H341,2)</f>
        <v>0</v>
      </c>
      <c r="BL341" s="16" t="s">
        <v>118</v>
      </c>
      <c r="BM341" s="133" t="s">
        <v>509</v>
      </c>
    </row>
    <row r="342" spans="2:65" s="1" customFormat="1" ht="19.5">
      <c r="B342" s="31"/>
      <c r="D342" s="135" t="s">
        <v>120</v>
      </c>
      <c r="F342" s="136" t="s">
        <v>510</v>
      </c>
      <c r="I342" s="137"/>
      <c r="L342" s="31"/>
      <c r="M342" s="138"/>
      <c r="T342" s="52"/>
      <c r="AT342" s="16" t="s">
        <v>120</v>
      </c>
      <c r="AU342" s="16" t="s">
        <v>85</v>
      </c>
    </row>
    <row r="343" spans="2:65" s="1" customFormat="1" ht="11.25">
      <c r="B343" s="31"/>
      <c r="D343" s="149" t="s">
        <v>183</v>
      </c>
      <c r="F343" s="150" t="s">
        <v>511</v>
      </c>
      <c r="I343" s="137"/>
      <c r="L343" s="31"/>
      <c r="M343" s="140"/>
      <c r="N343" s="141"/>
      <c r="O343" s="141"/>
      <c r="P343" s="141"/>
      <c r="Q343" s="141"/>
      <c r="R343" s="141"/>
      <c r="S343" s="141"/>
      <c r="T343" s="142"/>
      <c r="AT343" s="16" t="s">
        <v>183</v>
      </c>
      <c r="AU343" s="16" t="s">
        <v>85</v>
      </c>
    </row>
    <row r="344" spans="2:65" s="1" customFormat="1" ht="6.95" customHeight="1">
      <c r="B344" s="40"/>
      <c r="C344" s="41"/>
      <c r="D344" s="41"/>
      <c r="E344" s="41"/>
      <c r="F344" s="41"/>
      <c r="G344" s="41"/>
      <c r="H344" s="41"/>
      <c r="I344" s="41"/>
      <c r="J344" s="41"/>
      <c r="K344" s="41"/>
      <c r="L344" s="31"/>
    </row>
  </sheetData>
  <sheetProtection algorithmName="SHA-512" hashValue="0ALF21Xz1y/20bssVXA5GQDcIBYo0W0JZt2SoISR5G+g3gZjfyRihL3mN3/n33rymL1lI4Ientgk5MTH9oLpmg==" saltValue="DciFf9WlY3XEgP5dAxZvYfuegcJSRMEeTlc7m0lXMoECTR6lnT8C4SgpYPzO3WrP9uLADNzjea/XohUHiBTwtw==" spinCount="100000" sheet="1" objects="1" scenarios="1" formatColumns="0" formatRows="0" autoFilter="0"/>
  <autoFilter ref="C85:K343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8" r:id="rId2" xr:uid="{00000000-0004-0000-0200-000001000000}"/>
    <hyperlink ref="F103" r:id="rId3" xr:uid="{00000000-0004-0000-0200-000002000000}"/>
    <hyperlink ref="F110" r:id="rId4" xr:uid="{00000000-0004-0000-0200-000003000000}"/>
    <hyperlink ref="F118" r:id="rId5" xr:uid="{00000000-0004-0000-0200-000004000000}"/>
    <hyperlink ref="F121" r:id="rId6" xr:uid="{00000000-0004-0000-0200-000005000000}"/>
    <hyperlink ref="F129" r:id="rId7" xr:uid="{00000000-0004-0000-0200-000006000000}"/>
    <hyperlink ref="F135" r:id="rId8" xr:uid="{00000000-0004-0000-0200-000007000000}"/>
    <hyperlink ref="F140" r:id="rId9" xr:uid="{00000000-0004-0000-0200-000008000000}"/>
    <hyperlink ref="F146" r:id="rId10" xr:uid="{00000000-0004-0000-0200-000009000000}"/>
    <hyperlink ref="F151" r:id="rId11" xr:uid="{00000000-0004-0000-0200-00000A000000}"/>
    <hyperlink ref="F156" r:id="rId12" xr:uid="{00000000-0004-0000-0200-00000B000000}"/>
    <hyperlink ref="F168" r:id="rId13" xr:uid="{00000000-0004-0000-0200-00000C000000}"/>
    <hyperlink ref="F172" r:id="rId14" xr:uid="{00000000-0004-0000-0200-00000D000000}"/>
    <hyperlink ref="F177" r:id="rId15" xr:uid="{00000000-0004-0000-0200-00000E000000}"/>
    <hyperlink ref="F182" r:id="rId16" xr:uid="{00000000-0004-0000-0200-00000F000000}"/>
    <hyperlink ref="F190" r:id="rId17" xr:uid="{00000000-0004-0000-0200-000010000000}"/>
    <hyperlink ref="F193" r:id="rId18" xr:uid="{00000000-0004-0000-0200-000011000000}"/>
    <hyperlink ref="F196" r:id="rId19" xr:uid="{00000000-0004-0000-0200-000012000000}"/>
    <hyperlink ref="F201" r:id="rId20" xr:uid="{00000000-0004-0000-0200-000013000000}"/>
    <hyperlink ref="F209" r:id="rId21" xr:uid="{00000000-0004-0000-0200-000014000000}"/>
    <hyperlink ref="F219" r:id="rId22" xr:uid="{00000000-0004-0000-0200-000015000000}"/>
    <hyperlink ref="F230" r:id="rId23" xr:uid="{00000000-0004-0000-0200-000016000000}"/>
    <hyperlink ref="F235" r:id="rId24" xr:uid="{00000000-0004-0000-0200-000017000000}"/>
    <hyperlink ref="F240" r:id="rId25" xr:uid="{00000000-0004-0000-0200-000018000000}"/>
    <hyperlink ref="F245" r:id="rId26" xr:uid="{00000000-0004-0000-0200-000019000000}"/>
    <hyperlink ref="F251" r:id="rId27" xr:uid="{00000000-0004-0000-0200-00001A000000}"/>
    <hyperlink ref="F257" r:id="rId28" xr:uid="{00000000-0004-0000-0200-00001B000000}"/>
    <hyperlink ref="F262" r:id="rId29" xr:uid="{00000000-0004-0000-0200-00001C000000}"/>
    <hyperlink ref="F268" r:id="rId30" xr:uid="{00000000-0004-0000-0200-00001D000000}"/>
    <hyperlink ref="F301" r:id="rId31" xr:uid="{00000000-0004-0000-0200-00001E000000}"/>
    <hyperlink ref="F306" r:id="rId32" xr:uid="{00000000-0004-0000-0200-00001F000000}"/>
    <hyperlink ref="F313" r:id="rId33" xr:uid="{00000000-0004-0000-0200-000020000000}"/>
    <hyperlink ref="F318" r:id="rId34" xr:uid="{00000000-0004-0000-0200-000021000000}"/>
    <hyperlink ref="F332" r:id="rId35" xr:uid="{00000000-0004-0000-0200-000022000000}"/>
    <hyperlink ref="F335" r:id="rId36" xr:uid="{00000000-0004-0000-0200-000023000000}"/>
    <hyperlink ref="F339" r:id="rId37" xr:uid="{00000000-0004-0000-0200-000024000000}"/>
    <hyperlink ref="F343" r:id="rId38" xr:uid="{00000000-0004-0000-0200-000025000000}"/>
  </hyperlinks>
  <pageMargins left="0.39374999999999999" right="0.39374999999999999" top="0.39374999999999999" bottom="0.39374999999999999" header="0" footer="0"/>
  <pageSetup paperSize="9" scale="87" fitToHeight="100" orientation="portrait" blackAndWhite="1" r:id="rId39"/>
  <headerFooter>
    <oddFooter>&amp;CStrana &amp;P z &amp;N</oddFooter>
  </headerFooter>
  <drawing r:id="rId4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76" customWidth="1"/>
    <col min="2" max="2" width="1.6640625" style="176" customWidth="1"/>
    <col min="3" max="4" width="5" style="176" customWidth="1"/>
    <col min="5" max="5" width="11.6640625" style="176" customWidth="1"/>
    <col min="6" max="6" width="9.1640625" style="176" customWidth="1"/>
    <col min="7" max="7" width="5" style="176" customWidth="1"/>
    <col min="8" max="8" width="77.83203125" style="176" customWidth="1"/>
    <col min="9" max="10" width="20" style="176" customWidth="1"/>
    <col min="11" max="11" width="1.6640625" style="176" customWidth="1"/>
  </cols>
  <sheetData>
    <row r="1" spans="2:11" customFormat="1" ht="37.5" customHeight="1"/>
    <row r="2" spans="2:1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4" customFormat="1" ht="45" customHeight="1">
      <c r="B3" s="180"/>
      <c r="C3" s="304" t="s">
        <v>512</v>
      </c>
      <c r="D3" s="304"/>
      <c r="E3" s="304"/>
      <c r="F3" s="304"/>
      <c r="G3" s="304"/>
      <c r="H3" s="304"/>
      <c r="I3" s="304"/>
      <c r="J3" s="304"/>
      <c r="K3" s="181"/>
    </row>
    <row r="4" spans="2:11" customFormat="1" ht="25.5" customHeight="1">
      <c r="B4" s="182"/>
      <c r="C4" s="303" t="s">
        <v>513</v>
      </c>
      <c r="D4" s="303"/>
      <c r="E4" s="303"/>
      <c r="F4" s="303"/>
      <c r="G4" s="303"/>
      <c r="H4" s="303"/>
      <c r="I4" s="303"/>
      <c r="J4" s="303"/>
      <c r="K4" s="183"/>
    </row>
    <row r="5" spans="2:1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customFormat="1" ht="15" customHeight="1">
      <c r="B6" s="182"/>
      <c r="C6" s="302" t="s">
        <v>514</v>
      </c>
      <c r="D6" s="302"/>
      <c r="E6" s="302"/>
      <c r="F6" s="302"/>
      <c r="G6" s="302"/>
      <c r="H6" s="302"/>
      <c r="I6" s="302"/>
      <c r="J6" s="302"/>
      <c r="K6" s="183"/>
    </row>
    <row r="7" spans="2:11" customFormat="1" ht="15" customHeight="1">
      <c r="B7" s="186"/>
      <c r="C7" s="302" t="s">
        <v>515</v>
      </c>
      <c r="D7" s="302"/>
      <c r="E7" s="302"/>
      <c r="F7" s="302"/>
      <c r="G7" s="302"/>
      <c r="H7" s="302"/>
      <c r="I7" s="302"/>
      <c r="J7" s="302"/>
      <c r="K7" s="183"/>
    </row>
    <row r="8" spans="2:1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customFormat="1" ht="15" customHeight="1">
      <c r="B9" s="186"/>
      <c r="C9" s="302" t="s">
        <v>516</v>
      </c>
      <c r="D9" s="302"/>
      <c r="E9" s="302"/>
      <c r="F9" s="302"/>
      <c r="G9" s="302"/>
      <c r="H9" s="302"/>
      <c r="I9" s="302"/>
      <c r="J9" s="302"/>
      <c r="K9" s="183"/>
    </row>
    <row r="10" spans="2:11" customFormat="1" ht="15" customHeight="1">
      <c r="B10" s="186"/>
      <c r="C10" s="185"/>
      <c r="D10" s="302" t="s">
        <v>517</v>
      </c>
      <c r="E10" s="302"/>
      <c r="F10" s="302"/>
      <c r="G10" s="302"/>
      <c r="H10" s="302"/>
      <c r="I10" s="302"/>
      <c r="J10" s="302"/>
      <c r="K10" s="183"/>
    </row>
    <row r="11" spans="2:11" customFormat="1" ht="15" customHeight="1">
      <c r="B11" s="186"/>
      <c r="C11" s="187"/>
      <c r="D11" s="302" t="s">
        <v>518</v>
      </c>
      <c r="E11" s="302"/>
      <c r="F11" s="302"/>
      <c r="G11" s="302"/>
      <c r="H11" s="302"/>
      <c r="I11" s="302"/>
      <c r="J11" s="302"/>
      <c r="K11" s="183"/>
    </row>
    <row r="12" spans="2:1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customFormat="1" ht="15" customHeight="1">
      <c r="B13" s="186"/>
      <c r="C13" s="187"/>
      <c r="D13" s="188" t="s">
        <v>519</v>
      </c>
      <c r="E13" s="185"/>
      <c r="F13" s="185"/>
      <c r="G13" s="185"/>
      <c r="H13" s="185"/>
      <c r="I13" s="185"/>
      <c r="J13" s="185"/>
      <c r="K13" s="183"/>
    </row>
    <row r="14" spans="2:1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customFormat="1" ht="15" customHeight="1">
      <c r="B15" s="186"/>
      <c r="C15" s="187"/>
      <c r="D15" s="302" t="s">
        <v>520</v>
      </c>
      <c r="E15" s="302"/>
      <c r="F15" s="302"/>
      <c r="G15" s="302"/>
      <c r="H15" s="302"/>
      <c r="I15" s="302"/>
      <c r="J15" s="302"/>
      <c r="K15" s="183"/>
    </row>
    <row r="16" spans="2:11" customFormat="1" ht="15" customHeight="1">
      <c r="B16" s="186"/>
      <c r="C16" s="187"/>
      <c r="D16" s="302" t="s">
        <v>521</v>
      </c>
      <c r="E16" s="302"/>
      <c r="F16" s="302"/>
      <c r="G16" s="302"/>
      <c r="H16" s="302"/>
      <c r="I16" s="302"/>
      <c r="J16" s="302"/>
      <c r="K16" s="183"/>
    </row>
    <row r="17" spans="2:11" customFormat="1" ht="15" customHeight="1">
      <c r="B17" s="186"/>
      <c r="C17" s="187"/>
      <c r="D17" s="302" t="s">
        <v>522</v>
      </c>
      <c r="E17" s="302"/>
      <c r="F17" s="302"/>
      <c r="G17" s="302"/>
      <c r="H17" s="302"/>
      <c r="I17" s="302"/>
      <c r="J17" s="302"/>
      <c r="K17" s="183"/>
    </row>
    <row r="18" spans="2:11" customFormat="1" ht="15" customHeight="1">
      <c r="B18" s="186"/>
      <c r="C18" s="187"/>
      <c r="D18" s="187"/>
      <c r="E18" s="189" t="s">
        <v>82</v>
      </c>
      <c r="F18" s="302" t="s">
        <v>523</v>
      </c>
      <c r="G18" s="302"/>
      <c r="H18" s="302"/>
      <c r="I18" s="302"/>
      <c r="J18" s="302"/>
      <c r="K18" s="183"/>
    </row>
    <row r="19" spans="2:11" customFormat="1" ht="15" customHeight="1">
      <c r="B19" s="186"/>
      <c r="C19" s="187"/>
      <c r="D19" s="187"/>
      <c r="E19" s="189" t="s">
        <v>524</v>
      </c>
      <c r="F19" s="302" t="s">
        <v>525</v>
      </c>
      <c r="G19" s="302"/>
      <c r="H19" s="302"/>
      <c r="I19" s="302"/>
      <c r="J19" s="302"/>
      <c r="K19" s="183"/>
    </row>
    <row r="20" spans="2:11" customFormat="1" ht="15" customHeight="1">
      <c r="B20" s="186"/>
      <c r="C20" s="187"/>
      <c r="D20" s="187"/>
      <c r="E20" s="189" t="s">
        <v>526</v>
      </c>
      <c r="F20" s="302" t="s">
        <v>527</v>
      </c>
      <c r="G20" s="302"/>
      <c r="H20" s="302"/>
      <c r="I20" s="302"/>
      <c r="J20" s="302"/>
      <c r="K20" s="183"/>
    </row>
    <row r="21" spans="2:11" customFormat="1" ht="15" customHeight="1">
      <c r="B21" s="186"/>
      <c r="C21" s="187"/>
      <c r="D21" s="187"/>
      <c r="E21" s="189" t="s">
        <v>528</v>
      </c>
      <c r="F21" s="302" t="s">
        <v>529</v>
      </c>
      <c r="G21" s="302"/>
      <c r="H21" s="302"/>
      <c r="I21" s="302"/>
      <c r="J21" s="302"/>
      <c r="K21" s="183"/>
    </row>
    <row r="22" spans="2:11" customFormat="1" ht="15" customHeight="1">
      <c r="B22" s="186"/>
      <c r="C22" s="187"/>
      <c r="D22" s="187"/>
      <c r="E22" s="189" t="s">
        <v>530</v>
      </c>
      <c r="F22" s="302" t="s">
        <v>531</v>
      </c>
      <c r="G22" s="302"/>
      <c r="H22" s="302"/>
      <c r="I22" s="302"/>
      <c r="J22" s="302"/>
      <c r="K22" s="183"/>
    </row>
    <row r="23" spans="2:11" customFormat="1" ht="15" customHeight="1">
      <c r="B23" s="186"/>
      <c r="C23" s="187"/>
      <c r="D23" s="187"/>
      <c r="E23" s="189" t="s">
        <v>532</v>
      </c>
      <c r="F23" s="302" t="s">
        <v>533</v>
      </c>
      <c r="G23" s="302"/>
      <c r="H23" s="302"/>
      <c r="I23" s="302"/>
      <c r="J23" s="302"/>
      <c r="K23" s="183"/>
    </row>
    <row r="24" spans="2:1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customFormat="1" ht="15" customHeight="1">
      <c r="B25" s="186"/>
      <c r="C25" s="302" t="s">
        <v>534</v>
      </c>
      <c r="D25" s="302"/>
      <c r="E25" s="302"/>
      <c r="F25" s="302"/>
      <c r="G25" s="302"/>
      <c r="H25" s="302"/>
      <c r="I25" s="302"/>
      <c r="J25" s="302"/>
      <c r="K25" s="183"/>
    </row>
    <row r="26" spans="2:11" customFormat="1" ht="15" customHeight="1">
      <c r="B26" s="186"/>
      <c r="C26" s="302" t="s">
        <v>535</v>
      </c>
      <c r="D26" s="302"/>
      <c r="E26" s="302"/>
      <c r="F26" s="302"/>
      <c r="G26" s="302"/>
      <c r="H26" s="302"/>
      <c r="I26" s="302"/>
      <c r="J26" s="302"/>
      <c r="K26" s="183"/>
    </row>
    <row r="27" spans="2:11" customFormat="1" ht="15" customHeight="1">
      <c r="B27" s="186"/>
      <c r="C27" s="185"/>
      <c r="D27" s="302" t="s">
        <v>536</v>
      </c>
      <c r="E27" s="302"/>
      <c r="F27" s="302"/>
      <c r="G27" s="302"/>
      <c r="H27" s="302"/>
      <c r="I27" s="302"/>
      <c r="J27" s="302"/>
      <c r="K27" s="183"/>
    </row>
    <row r="28" spans="2:11" customFormat="1" ht="15" customHeight="1">
      <c r="B28" s="186"/>
      <c r="C28" s="187"/>
      <c r="D28" s="302" t="s">
        <v>537</v>
      </c>
      <c r="E28" s="302"/>
      <c r="F28" s="302"/>
      <c r="G28" s="302"/>
      <c r="H28" s="302"/>
      <c r="I28" s="302"/>
      <c r="J28" s="302"/>
      <c r="K28" s="183"/>
    </row>
    <row r="29" spans="2:1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customFormat="1" ht="15" customHeight="1">
      <c r="B30" s="186"/>
      <c r="C30" s="187"/>
      <c r="D30" s="302" t="s">
        <v>538</v>
      </c>
      <c r="E30" s="302"/>
      <c r="F30" s="302"/>
      <c r="G30" s="302"/>
      <c r="H30" s="302"/>
      <c r="I30" s="302"/>
      <c r="J30" s="302"/>
      <c r="K30" s="183"/>
    </row>
    <row r="31" spans="2:11" customFormat="1" ht="15" customHeight="1">
      <c r="B31" s="186"/>
      <c r="C31" s="187"/>
      <c r="D31" s="302" t="s">
        <v>539</v>
      </c>
      <c r="E31" s="302"/>
      <c r="F31" s="302"/>
      <c r="G31" s="302"/>
      <c r="H31" s="302"/>
      <c r="I31" s="302"/>
      <c r="J31" s="302"/>
      <c r="K31" s="183"/>
    </row>
    <row r="32" spans="2:1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customFormat="1" ht="15" customHeight="1">
      <c r="B33" s="186"/>
      <c r="C33" s="187"/>
      <c r="D33" s="302" t="s">
        <v>540</v>
      </c>
      <c r="E33" s="302"/>
      <c r="F33" s="302"/>
      <c r="G33" s="302"/>
      <c r="H33" s="302"/>
      <c r="I33" s="302"/>
      <c r="J33" s="302"/>
      <c r="K33" s="183"/>
    </row>
    <row r="34" spans="2:11" customFormat="1" ht="15" customHeight="1">
      <c r="B34" s="186"/>
      <c r="C34" s="187"/>
      <c r="D34" s="302" t="s">
        <v>541</v>
      </c>
      <c r="E34" s="302"/>
      <c r="F34" s="302"/>
      <c r="G34" s="302"/>
      <c r="H34" s="302"/>
      <c r="I34" s="302"/>
      <c r="J34" s="302"/>
      <c r="K34" s="183"/>
    </row>
    <row r="35" spans="2:11" customFormat="1" ht="15" customHeight="1">
      <c r="B35" s="186"/>
      <c r="C35" s="187"/>
      <c r="D35" s="302" t="s">
        <v>542</v>
      </c>
      <c r="E35" s="302"/>
      <c r="F35" s="302"/>
      <c r="G35" s="302"/>
      <c r="H35" s="302"/>
      <c r="I35" s="302"/>
      <c r="J35" s="302"/>
      <c r="K35" s="183"/>
    </row>
    <row r="36" spans="2:11" customFormat="1" ht="15" customHeight="1">
      <c r="B36" s="186"/>
      <c r="C36" s="187"/>
      <c r="D36" s="185"/>
      <c r="E36" s="188" t="s">
        <v>98</v>
      </c>
      <c r="F36" s="185"/>
      <c r="G36" s="302" t="s">
        <v>543</v>
      </c>
      <c r="H36" s="302"/>
      <c r="I36" s="302"/>
      <c r="J36" s="302"/>
      <c r="K36" s="183"/>
    </row>
    <row r="37" spans="2:11" customFormat="1" ht="30.75" customHeight="1">
      <c r="B37" s="186"/>
      <c r="C37" s="187"/>
      <c r="D37" s="185"/>
      <c r="E37" s="188" t="s">
        <v>544</v>
      </c>
      <c r="F37" s="185"/>
      <c r="G37" s="302" t="s">
        <v>545</v>
      </c>
      <c r="H37" s="302"/>
      <c r="I37" s="302"/>
      <c r="J37" s="302"/>
      <c r="K37" s="183"/>
    </row>
    <row r="38" spans="2:11" customFormat="1" ht="15" customHeight="1">
      <c r="B38" s="186"/>
      <c r="C38" s="187"/>
      <c r="D38" s="185"/>
      <c r="E38" s="188" t="s">
        <v>56</v>
      </c>
      <c r="F38" s="185"/>
      <c r="G38" s="302" t="s">
        <v>546</v>
      </c>
      <c r="H38" s="302"/>
      <c r="I38" s="302"/>
      <c r="J38" s="302"/>
      <c r="K38" s="183"/>
    </row>
    <row r="39" spans="2:11" customFormat="1" ht="15" customHeight="1">
      <c r="B39" s="186"/>
      <c r="C39" s="187"/>
      <c r="D39" s="185"/>
      <c r="E39" s="188" t="s">
        <v>57</v>
      </c>
      <c r="F39" s="185"/>
      <c r="G39" s="302" t="s">
        <v>547</v>
      </c>
      <c r="H39" s="302"/>
      <c r="I39" s="302"/>
      <c r="J39" s="302"/>
      <c r="K39" s="183"/>
    </row>
    <row r="40" spans="2:11" customFormat="1" ht="15" customHeight="1">
      <c r="B40" s="186"/>
      <c r="C40" s="187"/>
      <c r="D40" s="185"/>
      <c r="E40" s="188" t="s">
        <v>99</v>
      </c>
      <c r="F40" s="185"/>
      <c r="G40" s="302" t="s">
        <v>548</v>
      </c>
      <c r="H40" s="302"/>
      <c r="I40" s="302"/>
      <c r="J40" s="302"/>
      <c r="K40" s="183"/>
    </row>
    <row r="41" spans="2:11" customFormat="1" ht="15" customHeight="1">
      <c r="B41" s="186"/>
      <c r="C41" s="187"/>
      <c r="D41" s="185"/>
      <c r="E41" s="188" t="s">
        <v>100</v>
      </c>
      <c r="F41" s="185"/>
      <c r="G41" s="302" t="s">
        <v>549</v>
      </c>
      <c r="H41" s="302"/>
      <c r="I41" s="302"/>
      <c r="J41" s="302"/>
      <c r="K41" s="183"/>
    </row>
    <row r="42" spans="2:11" customFormat="1" ht="15" customHeight="1">
      <c r="B42" s="186"/>
      <c r="C42" s="187"/>
      <c r="D42" s="185"/>
      <c r="E42" s="188" t="s">
        <v>550</v>
      </c>
      <c r="F42" s="185"/>
      <c r="G42" s="302" t="s">
        <v>551</v>
      </c>
      <c r="H42" s="302"/>
      <c r="I42" s="302"/>
      <c r="J42" s="302"/>
      <c r="K42" s="183"/>
    </row>
    <row r="43" spans="2:11" customFormat="1" ht="15" customHeight="1">
      <c r="B43" s="186"/>
      <c r="C43" s="187"/>
      <c r="D43" s="185"/>
      <c r="E43" s="188"/>
      <c r="F43" s="185"/>
      <c r="G43" s="302" t="s">
        <v>552</v>
      </c>
      <c r="H43" s="302"/>
      <c r="I43" s="302"/>
      <c r="J43" s="302"/>
      <c r="K43" s="183"/>
    </row>
    <row r="44" spans="2:11" customFormat="1" ht="15" customHeight="1">
      <c r="B44" s="186"/>
      <c r="C44" s="187"/>
      <c r="D44" s="185"/>
      <c r="E44" s="188" t="s">
        <v>553</v>
      </c>
      <c r="F44" s="185"/>
      <c r="G44" s="302" t="s">
        <v>554</v>
      </c>
      <c r="H44" s="302"/>
      <c r="I44" s="302"/>
      <c r="J44" s="302"/>
      <c r="K44" s="183"/>
    </row>
    <row r="45" spans="2:11" customFormat="1" ht="15" customHeight="1">
      <c r="B45" s="186"/>
      <c r="C45" s="187"/>
      <c r="D45" s="185"/>
      <c r="E45" s="188" t="s">
        <v>102</v>
      </c>
      <c r="F45" s="185"/>
      <c r="G45" s="302" t="s">
        <v>555</v>
      </c>
      <c r="H45" s="302"/>
      <c r="I45" s="302"/>
      <c r="J45" s="302"/>
      <c r="K45" s="183"/>
    </row>
    <row r="46" spans="2:1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customFormat="1" ht="15" customHeight="1">
      <c r="B47" s="186"/>
      <c r="C47" s="187"/>
      <c r="D47" s="302" t="s">
        <v>556</v>
      </c>
      <c r="E47" s="302"/>
      <c r="F47" s="302"/>
      <c r="G47" s="302"/>
      <c r="H47" s="302"/>
      <c r="I47" s="302"/>
      <c r="J47" s="302"/>
      <c r="K47" s="183"/>
    </row>
    <row r="48" spans="2:11" customFormat="1" ht="15" customHeight="1">
      <c r="B48" s="186"/>
      <c r="C48" s="187"/>
      <c r="D48" s="187"/>
      <c r="E48" s="302" t="s">
        <v>557</v>
      </c>
      <c r="F48" s="302"/>
      <c r="G48" s="302"/>
      <c r="H48" s="302"/>
      <c r="I48" s="302"/>
      <c r="J48" s="302"/>
      <c r="K48" s="183"/>
    </row>
    <row r="49" spans="2:11" customFormat="1" ht="15" customHeight="1">
      <c r="B49" s="186"/>
      <c r="C49" s="187"/>
      <c r="D49" s="187"/>
      <c r="E49" s="302" t="s">
        <v>558</v>
      </c>
      <c r="F49" s="302"/>
      <c r="G49" s="302"/>
      <c r="H49" s="302"/>
      <c r="I49" s="302"/>
      <c r="J49" s="302"/>
      <c r="K49" s="183"/>
    </row>
    <row r="50" spans="2:11" customFormat="1" ht="15" customHeight="1">
      <c r="B50" s="186"/>
      <c r="C50" s="187"/>
      <c r="D50" s="187"/>
      <c r="E50" s="302" t="s">
        <v>559</v>
      </c>
      <c r="F50" s="302"/>
      <c r="G50" s="302"/>
      <c r="H50" s="302"/>
      <c r="I50" s="302"/>
      <c r="J50" s="302"/>
      <c r="K50" s="183"/>
    </row>
    <row r="51" spans="2:11" customFormat="1" ht="15" customHeight="1">
      <c r="B51" s="186"/>
      <c r="C51" s="187"/>
      <c r="D51" s="302" t="s">
        <v>560</v>
      </c>
      <c r="E51" s="302"/>
      <c r="F51" s="302"/>
      <c r="G51" s="302"/>
      <c r="H51" s="302"/>
      <c r="I51" s="302"/>
      <c r="J51" s="302"/>
      <c r="K51" s="183"/>
    </row>
    <row r="52" spans="2:11" customFormat="1" ht="25.5" customHeight="1">
      <c r="B52" s="182"/>
      <c r="C52" s="303" t="s">
        <v>561</v>
      </c>
      <c r="D52" s="303"/>
      <c r="E52" s="303"/>
      <c r="F52" s="303"/>
      <c r="G52" s="303"/>
      <c r="H52" s="303"/>
      <c r="I52" s="303"/>
      <c r="J52" s="303"/>
      <c r="K52" s="183"/>
    </row>
    <row r="53" spans="2:1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customFormat="1" ht="15" customHeight="1">
      <c r="B54" s="182"/>
      <c r="C54" s="302" t="s">
        <v>562</v>
      </c>
      <c r="D54" s="302"/>
      <c r="E54" s="302"/>
      <c r="F54" s="302"/>
      <c r="G54" s="302"/>
      <c r="H54" s="302"/>
      <c r="I54" s="302"/>
      <c r="J54" s="302"/>
      <c r="K54" s="183"/>
    </row>
    <row r="55" spans="2:11" customFormat="1" ht="15" customHeight="1">
      <c r="B55" s="182"/>
      <c r="C55" s="302" t="s">
        <v>563</v>
      </c>
      <c r="D55" s="302"/>
      <c r="E55" s="302"/>
      <c r="F55" s="302"/>
      <c r="G55" s="302"/>
      <c r="H55" s="302"/>
      <c r="I55" s="302"/>
      <c r="J55" s="302"/>
      <c r="K55" s="183"/>
    </row>
    <row r="56" spans="2:1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customFormat="1" ht="15" customHeight="1">
      <c r="B57" s="182"/>
      <c r="C57" s="302" t="s">
        <v>564</v>
      </c>
      <c r="D57" s="302"/>
      <c r="E57" s="302"/>
      <c r="F57" s="302"/>
      <c r="G57" s="302"/>
      <c r="H57" s="302"/>
      <c r="I57" s="302"/>
      <c r="J57" s="302"/>
      <c r="K57" s="183"/>
    </row>
    <row r="58" spans="2:11" customFormat="1" ht="15" customHeight="1">
      <c r="B58" s="182"/>
      <c r="C58" s="187"/>
      <c r="D58" s="302" t="s">
        <v>565</v>
      </c>
      <c r="E58" s="302"/>
      <c r="F58" s="302"/>
      <c r="G58" s="302"/>
      <c r="H58" s="302"/>
      <c r="I58" s="302"/>
      <c r="J58" s="302"/>
      <c r="K58" s="183"/>
    </row>
    <row r="59" spans="2:11" customFormat="1" ht="15" customHeight="1">
      <c r="B59" s="182"/>
      <c r="C59" s="187"/>
      <c r="D59" s="302" t="s">
        <v>566</v>
      </c>
      <c r="E59" s="302"/>
      <c r="F59" s="302"/>
      <c r="G59" s="302"/>
      <c r="H59" s="302"/>
      <c r="I59" s="302"/>
      <c r="J59" s="302"/>
      <c r="K59" s="183"/>
    </row>
    <row r="60" spans="2:11" customFormat="1" ht="15" customHeight="1">
      <c r="B60" s="182"/>
      <c r="C60" s="187"/>
      <c r="D60" s="302" t="s">
        <v>567</v>
      </c>
      <c r="E60" s="302"/>
      <c r="F60" s="302"/>
      <c r="G60" s="302"/>
      <c r="H60" s="302"/>
      <c r="I60" s="302"/>
      <c r="J60" s="302"/>
      <c r="K60" s="183"/>
    </row>
    <row r="61" spans="2:11" customFormat="1" ht="15" customHeight="1">
      <c r="B61" s="182"/>
      <c r="C61" s="187"/>
      <c r="D61" s="302" t="s">
        <v>568</v>
      </c>
      <c r="E61" s="302"/>
      <c r="F61" s="302"/>
      <c r="G61" s="302"/>
      <c r="H61" s="302"/>
      <c r="I61" s="302"/>
      <c r="J61" s="302"/>
      <c r="K61" s="183"/>
    </row>
    <row r="62" spans="2:11" customFormat="1" ht="15" customHeight="1">
      <c r="B62" s="182"/>
      <c r="C62" s="187"/>
      <c r="D62" s="305" t="s">
        <v>569</v>
      </c>
      <c r="E62" s="305"/>
      <c r="F62" s="305"/>
      <c r="G62" s="305"/>
      <c r="H62" s="305"/>
      <c r="I62" s="305"/>
      <c r="J62" s="305"/>
      <c r="K62" s="183"/>
    </row>
    <row r="63" spans="2:11" customFormat="1" ht="15" customHeight="1">
      <c r="B63" s="182"/>
      <c r="C63" s="187"/>
      <c r="D63" s="302" t="s">
        <v>570</v>
      </c>
      <c r="E63" s="302"/>
      <c r="F63" s="302"/>
      <c r="G63" s="302"/>
      <c r="H63" s="302"/>
      <c r="I63" s="302"/>
      <c r="J63" s="302"/>
      <c r="K63" s="183"/>
    </row>
    <row r="64" spans="2:1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customFormat="1" ht="15" customHeight="1">
      <c r="B65" s="182"/>
      <c r="C65" s="187"/>
      <c r="D65" s="302" t="s">
        <v>571</v>
      </c>
      <c r="E65" s="302"/>
      <c r="F65" s="302"/>
      <c r="G65" s="302"/>
      <c r="H65" s="302"/>
      <c r="I65" s="302"/>
      <c r="J65" s="302"/>
      <c r="K65" s="183"/>
    </row>
    <row r="66" spans="2:11" customFormat="1" ht="15" customHeight="1">
      <c r="B66" s="182"/>
      <c r="C66" s="187"/>
      <c r="D66" s="305" t="s">
        <v>572</v>
      </c>
      <c r="E66" s="305"/>
      <c r="F66" s="305"/>
      <c r="G66" s="305"/>
      <c r="H66" s="305"/>
      <c r="I66" s="305"/>
      <c r="J66" s="305"/>
      <c r="K66" s="183"/>
    </row>
    <row r="67" spans="2:11" customFormat="1" ht="15" customHeight="1">
      <c r="B67" s="182"/>
      <c r="C67" s="187"/>
      <c r="D67" s="302" t="s">
        <v>573</v>
      </c>
      <c r="E67" s="302"/>
      <c r="F67" s="302"/>
      <c r="G67" s="302"/>
      <c r="H67" s="302"/>
      <c r="I67" s="302"/>
      <c r="J67" s="302"/>
      <c r="K67" s="183"/>
    </row>
    <row r="68" spans="2:11" customFormat="1" ht="15" customHeight="1">
      <c r="B68" s="182"/>
      <c r="C68" s="187"/>
      <c r="D68" s="302" t="s">
        <v>574</v>
      </c>
      <c r="E68" s="302"/>
      <c r="F68" s="302"/>
      <c r="G68" s="302"/>
      <c r="H68" s="302"/>
      <c r="I68" s="302"/>
      <c r="J68" s="302"/>
      <c r="K68" s="183"/>
    </row>
    <row r="69" spans="2:11" customFormat="1" ht="15" customHeight="1">
      <c r="B69" s="182"/>
      <c r="C69" s="187"/>
      <c r="D69" s="302" t="s">
        <v>575</v>
      </c>
      <c r="E69" s="302"/>
      <c r="F69" s="302"/>
      <c r="G69" s="302"/>
      <c r="H69" s="302"/>
      <c r="I69" s="302"/>
      <c r="J69" s="302"/>
      <c r="K69" s="183"/>
    </row>
    <row r="70" spans="2:11" customFormat="1" ht="15" customHeight="1">
      <c r="B70" s="182"/>
      <c r="C70" s="187"/>
      <c r="D70" s="302" t="s">
        <v>576</v>
      </c>
      <c r="E70" s="302"/>
      <c r="F70" s="302"/>
      <c r="G70" s="302"/>
      <c r="H70" s="302"/>
      <c r="I70" s="302"/>
      <c r="J70" s="302"/>
      <c r="K70" s="183"/>
    </row>
    <row r="71" spans="2:1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customFormat="1" ht="45" customHeight="1">
      <c r="B75" s="199"/>
      <c r="C75" s="306" t="s">
        <v>577</v>
      </c>
      <c r="D75" s="306"/>
      <c r="E75" s="306"/>
      <c r="F75" s="306"/>
      <c r="G75" s="306"/>
      <c r="H75" s="306"/>
      <c r="I75" s="306"/>
      <c r="J75" s="306"/>
      <c r="K75" s="200"/>
    </row>
    <row r="76" spans="2:11" customFormat="1" ht="17.25" customHeight="1">
      <c r="B76" s="199"/>
      <c r="C76" s="201" t="s">
        <v>578</v>
      </c>
      <c r="D76" s="201"/>
      <c r="E76" s="201"/>
      <c r="F76" s="201" t="s">
        <v>579</v>
      </c>
      <c r="G76" s="202"/>
      <c r="H76" s="201" t="s">
        <v>57</v>
      </c>
      <c r="I76" s="201" t="s">
        <v>60</v>
      </c>
      <c r="J76" s="201" t="s">
        <v>580</v>
      </c>
      <c r="K76" s="200"/>
    </row>
    <row r="77" spans="2:11" customFormat="1" ht="17.25" customHeight="1">
      <c r="B77" s="199"/>
      <c r="C77" s="203" t="s">
        <v>581</v>
      </c>
      <c r="D77" s="203"/>
      <c r="E77" s="203"/>
      <c r="F77" s="204" t="s">
        <v>582</v>
      </c>
      <c r="G77" s="205"/>
      <c r="H77" s="203"/>
      <c r="I77" s="203"/>
      <c r="J77" s="203" t="s">
        <v>583</v>
      </c>
      <c r="K77" s="200"/>
    </row>
    <row r="78" spans="2:1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customFormat="1" ht="15" customHeight="1">
      <c r="B79" s="199"/>
      <c r="C79" s="188" t="s">
        <v>56</v>
      </c>
      <c r="D79" s="208"/>
      <c r="E79" s="208"/>
      <c r="F79" s="209" t="s">
        <v>584</v>
      </c>
      <c r="G79" s="210"/>
      <c r="H79" s="188" t="s">
        <v>585</v>
      </c>
      <c r="I79" s="188" t="s">
        <v>586</v>
      </c>
      <c r="J79" s="188">
        <v>20</v>
      </c>
      <c r="K79" s="200"/>
    </row>
    <row r="80" spans="2:11" customFormat="1" ht="15" customHeight="1">
      <c r="B80" s="199"/>
      <c r="C80" s="188" t="s">
        <v>587</v>
      </c>
      <c r="D80" s="188"/>
      <c r="E80" s="188"/>
      <c r="F80" s="209" t="s">
        <v>584</v>
      </c>
      <c r="G80" s="210"/>
      <c r="H80" s="188" t="s">
        <v>588</v>
      </c>
      <c r="I80" s="188" t="s">
        <v>586</v>
      </c>
      <c r="J80" s="188">
        <v>120</v>
      </c>
      <c r="K80" s="200"/>
    </row>
    <row r="81" spans="2:11" customFormat="1" ht="15" customHeight="1">
      <c r="B81" s="211"/>
      <c r="C81" s="188" t="s">
        <v>589</v>
      </c>
      <c r="D81" s="188"/>
      <c r="E81" s="188"/>
      <c r="F81" s="209" t="s">
        <v>590</v>
      </c>
      <c r="G81" s="210"/>
      <c r="H81" s="188" t="s">
        <v>591</v>
      </c>
      <c r="I81" s="188" t="s">
        <v>586</v>
      </c>
      <c r="J81" s="188">
        <v>50</v>
      </c>
      <c r="K81" s="200"/>
    </row>
    <row r="82" spans="2:11" customFormat="1" ht="15" customHeight="1">
      <c r="B82" s="211"/>
      <c r="C82" s="188" t="s">
        <v>592</v>
      </c>
      <c r="D82" s="188"/>
      <c r="E82" s="188"/>
      <c r="F82" s="209" t="s">
        <v>584</v>
      </c>
      <c r="G82" s="210"/>
      <c r="H82" s="188" t="s">
        <v>593</v>
      </c>
      <c r="I82" s="188" t="s">
        <v>594</v>
      </c>
      <c r="J82" s="188"/>
      <c r="K82" s="200"/>
    </row>
    <row r="83" spans="2:11" customFormat="1" ht="15" customHeight="1">
      <c r="B83" s="211"/>
      <c r="C83" s="188" t="s">
        <v>595</v>
      </c>
      <c r="D83" s="188"/>
      <c r="E83" s="188"/>
      <c r="F83" s="209" t="s">
        <v>590</v>
      </c>
      <c r="G83" s="188"/>
      <c r="H83" s="188" t="s">
        <v>596</v>
      </c>
      <c r="I83" s="188" t="s">
        <v>586</v>
      </c>
      <c r="J83" s="188">
        <v>15</v>
      </c>
      <c r="K83" s="200"/>
    </row>
    <row r="84" spans="2:11" customFormat="1" ht="15" customHeight="1">
      <c r="B84" s="211"/>
      <c r="C84" s="188" t="s">
        <v>597</v>
      </c>
      <c r="D84" s="188"/>
      <c r="E84" s="188"/>
      <c r="F84" s="209" t="s">
        <v>590</v>
      </c>
      <c r="G84" s="188"/>
      <c r="H84" s="188" t="s">
        <v>598</v>
      </c>
      <c r="I84" s="188" t="s">
        <v>586</v>
      </c>
      <c r="J84" s="188">
        <v>15</v>
      </c>
      <c r="K84" s="200"/>
    </row>
    <row r="85" spans="2:11" customFormat="1" ht="15" customHeight="1">
      <c r="B85" s="211"/>
      <c r="C85" s="188" t="s">
        <v>599</v>
      </c>
      <c r="D85" s="188"/>
      <c r="E85" s="188"/>
      <c r="F85" s="209" t="s">
        <v>590</v>
      </c>
      <c r="G85" s="188"/>
      <c r="H85" s="188" t="s">
        <v>600</v>
      </c>
      <c r="I85" s="188" t="s">
        <v>586</v>
      </c>
      <c r="J85" s="188">
        <v>20</v>
      </c>
      <c r="K85" s="200"/>
    </row>
    <row r="86" spans="2:11" customFormat="1" ht="15" customHeight="1">
      <c r="B86" s="211"/>
      <c r="C86" s="188" t="s">
        <v>601</v>
      </c>
      <c r="D86" s="188"/>
      <c r="E86" s="188"/>
      <c r="F86" s="209" t="s">
        <v>590</v>
      </c>
      <c r="G86" s="188"/>
      <c r="H86" s="188" t="s">
        <v>602</v>
      </c>
      <c r="I86" s="188" t="s">
        <v>586</v>
      </c>
      <c r="J86" s="188">
        <v>20</v>
      </c>
      <c r="K86" s="200"/>
    </row>
    <row r="87" spans="2:11" customFormat="1" ht="15" customHeight="1">
      <c r="B87" s="211"/>
      <c r="C87" s="188" t="s">
        <v>603</v>
      </c>
      <c r="D87" s="188"/>
      <c r="E87" s="188"/>
      <c r="F87" s="209" t="s">
        <v>590</v>
      </c>
      <c r="G87" s="210"/>
      <c r="H87" s="188" t="s">
        <v>604</v>
      </c>
      <c r="I87" s="188" t="s">
        <v>586</v>
      </c>
      <c r="J87" s="188">
        <v>50</v>
      </c>
      <c r="K87" s="200"/>
    </row>
    <row r="88" spans="2:11" customFormat="1" ht="15" customHeight="1">
      <c r="B88" s="211"/>
      <c r="C88" s="188" t="s">
        <v>605</v>
      </c>
      <c r="D88" s="188"/>
      <c r="E88" s="188"/>
      <c r="F88" s="209" t="s">
        <v>590</v>
      </c>
      <c r="G88" s="210"/>
      <c r="H88" s="188" t="s">
        <v>606</v>
      </c>
      <c r="I88" s="188" t="s">
        <v>586</v>
      </c>
      <c r="J88" s="188">
        <v>20</v>
      </c>
      <c r="K88" s="200"/>
    </row>
    <row r="89" spans="2:11" customFormat="1" ht="15" customHeight="1">
      <c r="B89" s="211"/>
      <c r="C89" s="188" t="s">
        <v>607</v>
      </c>
      <c r="D89" s="188"/>
      <c r="E89" s="188"/>
      <c r="F89" s="209" t="s">
        <v>590</v>
      </c>
      <c r="G89" s="210"/>
      <c r="H89" s="188" t="s">
        <v>608</v>
      </c>
      <c r="I89" s="188" t="s">
        <v>586</v>
      </c>
      <c r="J89" s="188">
        <v>20</v>
      </c>
      <c r="K89" s="200"/>
    </row>
    <row r="90" spans="2:11" customFormat="1" ht="15" customHeight="1">
      <c r="B90" s="211"/>
      <c r="C90" s="188" t="s">
        <v>609</v>
      </c>
      <c r="D90" s="188"/>
      <c r="E90" s="188"/>
      <c r="F90" s="209" t="s">
        <v>590</v>
      </c>
      <c r="G90" s="210"/>
      <c r="H90" s="188" t="s">
        <v>610</v>
      </c>
      <c r="I90" s="188" t="s">
        <v>586</v>
      </c>
      <c r="J90" s="188">
        <v>50</v>
      </c>
      <c r="K90" s="200"/>
    </row>
    <row r="91" spans="2:11" customFormat="1" ht="15" customHeight="1">
      <c r="B91" s="211"/>
      <c r="C91" s="188" t="s">
        <v>611</v>
      </c>
      <c r="D91" s="188"/>
      <c r="E91" s="188"/>
      <c r="F91" s="209" t="s">
        <v>590</v>
      </c>
      <c r="G91" s="210"/>
      <c r="H91" s="188" t="s">
        <v>611</v>
      </c>
      <c r="I91" s="188" t="s">
        <v>586</v>
      </c>
      <c r="J91" s="188">
        <v>50</v>
      </c>
      <c r="K91" s="200"/>
    </row>
    <row r="92" spans="2:11" customFormat="1" ht="15" customHeight="1">
      <c r="B92" s="211"/>
      <c r="C92" s="188" t="s">
        <v>612</v>
      </c>
      <c r="D92" s="188"/>
      <c r="E92" s="188"/>
      <c r="F92" s="209" t="s">
        <v>590</v>
      </c>
      <c r="G92" s="210"/>
      <c r="H92" s="188" t="s">
        <v>613</v>
      </c>
      <c r="I92" s="188" t="s">
        <v>586</v>
      </c>
      <c r="J92" s="188">
        <v>255</v>
      </c>
      <c r="K92" s="200"/>
    </row>
    <row r="93" spans="2:11" customFormat="1" ht="15" customHeight="1">
      <c r="B93" s="211"/>
      <c r="C93" s="188" t="s">
        <v>614</v>
      </c>
      <c r="D93" s="188"/>
      <c r="E93" s="188"/>
      <c r="F93" s="209" t="s">
        <v>584</v>
      </c>
      <c r="G93" s="210"/>
      <c r="H93" s="188" t="s">
        <v>615</v>
      </c>
      <c r="I93" s="188" t="s">
        <v>616</v>
      </c>
      <c r="J93" s="188"/>
      <c r="K93" s="200"/>
    </row>
    <row r="94" spans="2:11" customFormat="1" ht="15" customHeight="1">
      <c r="B94" s="211"/>
      <c r="C94" s="188" t="s">
        <v>617</v>
      </c>
      <c r="D94" s="188"/>
      <c r="E94" s="188"/>
      <c r="F94" s="209" t="s">
        <v>584</v>
      </c>
      <c r="G94" s="210"/>
      <c r="H94" s="188" t="s">
        <v>618</v>
      </c>
      <c r="I94" s="188" t="s">
        <v>619</v>
      </c>
      <c r="J94" s="188"/>
      <c r="K94" s="200"/>
    </row>
    <row r="95" spans="2:11" customFormat="1" ht="15" customHeight="1">
      <c r="B95" s="211"/>
      <c r="C95" s="188" t="s">
        <v>620</v>
      </c>
      <c r="D95" s="188"/>
      <c r="E95" s="188"/>
      <c r="F95" s="209" t="s">
        <v>584</v>
      </c>
      <c r="G95" s="210"/>
      <c r="H95" s="188" t="s">
        <v>620</v>
      </c>
      <c r="I95" s="188" t="s">
        <v>619</v>
      </c>
      <c r="J95" s="188"/>
      <c r="K95" s="200"/>
    </row>
    <row r="96" spans="2:11" customFormat="1" ht="15" customHeight="1">
      <c r="B96" s="211"/>
      <c r="C96" s="188" t="s">
        <v>41</v>
      </c>
      <c r="D96" s="188"/>
      <c r="E96" s="188"/>
      <c r="F96" s="209" t="s">
        <v>584</v>
      </c>
      <c r="G96" s="210"/>
      <c r="H96" s="188" t="s">
        <v>621</v>
      </c>
      <c r="I96" s="188" t="s">
        <v>619</v>
      </c>
      <c r="J96" s="188"/>
      <c r="K96" s="200"/>
    </row>
    <row r="97" spans="2:11" customFormat="1" ht="15" customHeight="1">
      <c r="B97" s="211"/>
      <c r="C97" s="188" t="s">
        <v>51</v>
      </c>
      <c r="D97" s="188"/>
      <c r="E97" s="188"/>
      <c r="F97" s="209" t="s">
        <v>584</v>
      </c>
      <c r="G97" s="210"/>
      <c r="H97" s="188" t="s">
        <v>622</v>
      </c>
      <c r="I97" s="188" t="s">
        <v>619</v>
      </c>
      <c r="J97" s="188"/>
      <c r="K97" s="200"/>
    </row>
    <row r="98" spans="2:1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customFormat="1" ht="45" customHeight="1">
      <c r="B102" s="199"/>
      <c r="C102" s="306" t="s">
        <v>623</v>
      </c>
      <c r="D102" s="306"/>
      <c r="E102" s="306"/>
      <c r="F102" s="306"/>
      <c r="G102" s="306"/>
      <c r="H102" s="306"/>
      <c r="I102" s="306"/>
      <c r="J102" s="306"/>
      <c r="K102" s="200"/>
    </row>
    <row r="103" spans="2:11" customFormat="1" ht="17.25" customHeight="1">
      <c r="B103" s="199"/>
      <c r="C103" s="201" t="s">
        <v>578</v>
      </c>
      <c r="D103" s="201"/>
      <c r="E103" s="201"/>
      <c r="F103" s="201" t="s">
        <v>579</v>
      </c>
      <c r="G103" s="202"/>
      <c r="H103" s="201" t="s">
        <v>57</v>
      </c>
      <c r="I103" s="201" t="s">
        <v>60</v>
      </c>
      <c r="J103" s="201" t="s">
        <v>580</v>
      </c>
      <c r="K103" s="200"/>
    </row>
    <row r="104" spans="2:11" customFormat="1" ht="17.25" customHeight="1">
      <c r="B104" s="199"/>
      <c r="C104" s="203" t="s">
        <v>581</v>
      </c>
      <c r="D104" s="203"/>
      <c r="E104" s="203"/>
      <c r="F104" s="204" t="s">
        <v>582</v>
      </c>
      <c r="G104" s="205"/>
      <c r="H104" s="203"/>
      <c r="I104" s="203"/>
      <c r="J104" s="203" t="s">
        <v>583</v>
      </c>
      <c r="K104" s="200"/>
    </row>
    <row r="105" spans="2:11" customFormat="1" ht="5.25" customHeight="1">
      <c r="B105" s="199"/>
      <c r="C105" s="201"/>
      <c r="D105" s="201"/>
      <c r="E105" s="201"/>
      <c r="F105" s="201"/>
      <c r="G105" s="217"/>
      <c r="H105" s="201"/>
      <c r="I105" s="201"/>
      <c r="J105" s="201"/>
      <c r="K105" s="200"/>
    </row>
    <row r="106" spans="2:11" customFormat="1" ht="15" customHeight="1">
      <c r="B106" s="199"/>
      <c r="C106" s="188" t="s">
        <v>56</v>
      </c>
      <c r="D106" s="208"/>
      <c r="E106" s="208"/>
      <c r="F106" s="209" t="s">
        <v>584</v>
      </c>
      <c r="G106" s="188"/>
      <c r="H106" s="188" t="s">
        <v>624</v>
      </c>
      <c r="I106" s="188" t="s">
        <v>586</v>
      </c>
      <c r="J106" s="188">
        <v>20</v>
      </c>
      <c r="K106" s="200"/>
    </row>
    <row r="107" spans="2:11" customFormat="1" ht="15" customHeight="1">
      <c r="B107" s="199"/>
      <c r="C107" s="188" t="s">
        <v>587</v>
      </c>
      <c r="D107" s="188"/>
      <c r="E107" s="188"/>
      <c r="F107" s="209" t="s">
        <v>584</v>
      </c>
      <c r="G107" s="188"/>
      <c r="H107" s="188" t="s">
        <v>624</v>
      </c>
      <c r="I107" s="188" t="s">
        <v>586</v>
      </c>
      <c r="J107" s="188">
        <v>120</v>
      </c>
      <c r="K107" s="200"/>
    </row>
    <row r="108" spans="2:11" customFormat="1" ht="15" customHeight="1">
      <c r="B108" s="211"/>
      <c r="C108" s="188" t="s">
        <v>589</v>
      </c>
      <c r="D108" s="188"/>
      <c r="E108" s="188"/>
      <c r="F108" s="209" t="s">
        <v>590</v>
      </c>
      <c r="G108" s="188"/>
      <c r="H108" s="188" t="s">
        <v>624</v>
      </c>
      <c r="I108" s="188" t="s">
        <v>586</v>
      </c>
      <c r="J108" s="188">
        <v>50</v>
      </c>
      <c r="K108" s="200"/>
    </row>
    <row r="109" spans="2:11" customFormat="1" ht="15" customHeight="1">
      <c r="B109" s="211"/>
      <c r="C109" s="188" t="s">
        <v>592</v>
      </c>
      <c r="D109" s="188"/>
      <c r="E109" s="188"/>
      <c r="F109" s="209" t="s">
        <v>584</v>
      </c>
      <c r="G109" s="188"/>
      <c r="H109" s="188" t="s">
        <v>624</v>
      </c>
      <c r="I109" s="188" t="s">
        <v>594</v>
      </c>
      <c r="J109" s="188"/>
      <c r="K109" s="200"/>
    </row>
    <row r="110" spans="2:11" customFormat="1" ht="15" customHeight="1">
      <c r="B110" s="211"/>
      <c r="C110" s="188" t="s">
        <v>603</v>
      </c>
      <c r="D110" s="188"/>
      <c r="E110" s="188"/>
      <c r="F110" s="209" t="s">
        <v>590</v>
      </c>
      <c r="G110" s="188"/>
      <c r="H110" s="188" t="s">
        <v>624</v>
      </c>
      <c r="I110" s="188" t="s">
        <v>586</v>
      </c>
      <c r="J110" s="188">
        <v>50</v>
      </c>
      <c r="K110" s="200"/>
    </row>
    <row r="111" spans="2:11" customFormat="1" ht="15" customHeight="1">
      <c r="B111" s="211"/>
      <c r="C111" s="188" t="s">
        <v>611</v>
      </c>
      <c r="D111" s="188"/>
      <c r="E111" s="188"/>
      <c r="F111" s="209" t="s">
        <v>590</v>
      </c>
      <c r="G111" s="188"/>
      <c r="H111" s="188" t="s">
        <v>624</v>
      </c>
      <c r="I111" s="188" t="s">
        <v>586</v>
      </c>
      <c r="J111" s="188">
        <v>50</v>
      </c>
      <c r="K111" s="200"/>
    </row>
    <row r="112" spans="2:11" customFormat="1" ht="15" customHeight="1">
      <c r="B112" s="211"/>
      <c r="C112" s="188" t="s">
        <v>609</v>
      </c>
      <c r="D112" s="188"/>
      <c r="E112" s="188"/>
      <c r="F112" s="209" t="s">
        <v>590</v>
      </c>
      <c r="G112" s="188"/>
      <c r="H112" s="188" t="s">
        <v>624</v>
      </c>
      <c r="I112" s="188" t="s">
        <v>586</v>
      </c>
      <c r="J112" s="188">
        <v>50</v>
      </c>
      <c r="K112" s="200"/>
    </row>
    <row r="113" spans="2:11" customFormat="1" ht="15" customHeight="1">
      <c r="B113" s="211"/>
      <c r="C113" s="188" t="s">
        <v>56</v>
      </c>
      <c r="D113" s="188"/>
      <c r="E113" s="188"/>
      <c r="F113" s="209" t="s">
        <v>584</v>
      </c>
      <c r="G113" s="188"/>
      <c r="H113" s="188" t="s">
        <v>625</v>
      </c>
      <c r="I113" s="188" t="s">
        <v>586</v>
      </c>
      <c r="J113" s="188">
        <v>20</v>
      </c>
      <c r="K113" s="200"/>
    </row>
    <row r="114" spans="2:11" customFormat="1" ht="15" customHeight="1">
      <c r="B114" s="211"/>
      <c r="C114" s="188" t="s">
        <v>626</v>
      </c>
      <c r="D114" s="188"/>
      <c r="E114" s="188"/>
      <c r="F114" s="209" t="s">
        <v>584</v>
      </c>
      <c r="G114" s="188"/>
      <c r="H114" s="188" t="s">
        <v>627</v>
      </c>
      <c r="I114" s="188" t="s">
        <v>586</v>
      </c>
      <c r="J114" s="188">
        <v>120</v>
      </c>
      <c r="K114" s="200"/>
    </row>
    <row r="115" spans="2:11" customFormat="1" ht="15" customHeight="1">
      <c r="B115" s="211"/>
      <c r="C115" s="188" t="s">
        <v>41</v>
      </c>
      <c r="D115" s="188"/>
      <c r="E115" s="188"/>
      <c r="F115" s="209" t="s">
        <v>584</v>
      </c>
      <c r="G115" s="188"/>
      <c r="H115" s="188" t="s">
        <v>628</v>
      </c>
      <c r="I115" s="188" t="s">
        <v>619</v>
      </c>
      <c r="J115" s="188"/>
      <c r="K115" s="200"/>
    </row>
    <row r="116" spans="2:11" customFormat="1" ht="15" customHeight="1">
      <c r="B116" s="211"/>
      <c r="C116" s="188" t="s">
        <v>51</v>
      </c>
      <c r="D116" s="188"/>
      <c r="E116" s="188"/>
      <c r="F116" s="209" t="s">
        <v>584</v>
      </c>
      <c r="G116" s="188"/>
      <c r="H116" s="188" t="s">
        <v>629</v>
      </c>
      <c r="I116" s="188" t="s">
        <v>619</v>
      </c>
      <c r="J116" s="188"/>
      <c r="K116" s="200"/>
    </row>
    <row r="117" spans="2:11" customFormat="1" ht="15" customHeight="1">
      <c r="B117" s="211"/>
      <c r="C117" s="188" t="s">
        <v>60</v>
      </c>
      <c r="D117" s="188"/>
      <c r="E117" s="188"/>
      <c r="F117" s="209" t="s">
        <v>584</v>
      </c>
      <c r="G117" s="188"/>
      <c r="H117" s="188" t="s">
        <v>630</v>
      </c>
      <c r="I117" s="188" t="s">
        <v>631</v>
      </c>
      <c r="J117" s="188"/>
      <c r="K117" s="200"/>
    </row>
    <row r="118" spans="2:1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customFormat="1" ht="45" customHeight="1">
      <c r="B122" s="225"/>
      <c r="C122" s="304" t="s">
        <v>632</v>
      </c>
      <c r="D122" s="304"/>
      <c r="E122" s="304"/>
      <c r="F122" s="304"/>
      <c r="G122" s="304"/>
      <c r="H122" s="304"/>
      <c r="I122" s="304"/>
      <c r="J122" s="304"/>
      <c r="K122" s="226"/>
    </row>
    <row r="123" spans="2:11" customFormat="1" ht="17.25" customHeight="1">
      <c r="B123" s="227"/>
      <c r="C123" s="201" t="s">
        <v>578</v>
      </c>
      <c r="D123" s="201"/>
      <c r="E123" s="201"/>
      <c r="F123" s="201" t="s">
        <v>579</v>
      </c>
      <c r="G123" s="202"/>
      <c r="H123" s="201" t="s">
        <v>57</v>
      </c>
      <c r="I123" s="201" t="s">
        <v>60</v>
      </c>
      <c r="J123" s="201" t="s">
        <v>580</v>
      </c>
      <c r="K123" s="228"/>
    </row>
    <row r="124" spans="2:11" customFormat="1" ht="17.25" customHeight="1">
      <c r="B124" s="227"/>
      <c r="C124" s="203" t="s">
        <v>581</v>
      </c>
      <c r="D124" s="203"/>
      <c r="E124" s="203"/>
      <c r="F124" s="204" t="s">
        <v>582</v>
      </c>
      <c r="G124" s="205"/>
      <c r="H124" s="203"/>
      <c r="I124" s="203"/>
      <c r="J124" s="203" t="s">
        <v>583</v>
      </c>
      <c r="K124" s="228"/>
    </row>
    <row r="125" spans="2:11" customFormat="1" ht="5.25" customHeight="1">
      <c r="B125" s="229"/>
      <c r="C125" s="206"/>
      <c r="D125" s="206"/>
      <c r="E125" s="206"/>
      <c r="F125" s="206"/>
      <c r="G125" s="230"/>
      <c r="H125" s="206"/>
      <c r="I125" s="206"/>
      <c r="J125" s="206"/>
      <c r="K125" s="231"/>
    </row>
    <row r="126" spans="2:11" customFormat="1" ht="15" customHeight="1">
      <c r="B126" s="229"/>
      <c r="C126" s="188" t="s">
        <v>587</v>
      </c>
      <c r="D126" s="208"/>
      <c r="E126" s="208"/>
      <c r="F126" s="209" t="s">
        <v>584</v>
      </c>
      <c r="G126" s="188"/>
      <c r="H126" s="188" t="s">
        <v>624</v>
      </c>
      <c r="I126" s="188" t="s">
        <v>586</v>
      </c>
      <c r="J126" s="188">
        <v>120</v>
      </c>
      <c r="K126" s="232"/>
    </row>
    <row r="127" spans="2:11" customFormat="1" ht="15" customHeight="1">
      <c r="B127" s="229"/>
      <c r="C127" s="188" t="s">
        <v>633</v>
      </c>
      <c r="D127" s="188"/>
      <c r="E127" s="188"/>
      <c r="F127" s="209" t="s">
        <v>584</v>
      </c>
      <c r="G127" s="188"/>
      <c r="H127" s="188" t="s">
        <v>634</v>
      </c>
      <c r="I127" s="188" t="s">
        <v>586</v>
      </c>
      <c r="J127" s="188" t="s">
        <v>635</v>
      </c>
      <c r="K127" s="232"/>
    </row>
    <row r="128" spans="2:11" customFormat="1" ht="15" customHeight="1">
      <c r="B128" s="229"/>
      <c r="C128" s="188" t="s">
        <v>532</v>
      </c>
      <c r="D128" s="188"/>
      <c r="E128" s="188"/>
      <c r="F128" s="209" t="s">
        <v>584</v>
      </c>
      <c r="G128" s="188"/>
      <c r="H128" s="188" t="s">
        <v>636</v>
      </c>
      <c r="I128" s="188" t="s">
        <v>586</v>
      </c>
      <c r="J128" s="188" t="s">
        <v>635</v>
      </c>
      <c r="K128" s="232"/>
    </row>
    <row r="129" spans="2:11" customFormat="1" ht="15" customHeight="1">
      <c r="B129" s="229"/>
      <c r="C129" s="188" t="s">
        <v>595</v>
      </c>
      <c r="D129" s="188"/>
      <c r="E129" s="188"/>
      <c r="F129" s="209" t="s">
        <v>590</v>
      </c>
      <c r="G129" s="188"/>
      <c r="H129" s="188" t="s">
        <v>596</v>
      </c>
      <c r="I129" s="188" t="s">
        <v>586</v>
      </c>
      <c r="J129" s="188">
        <v>15</v>
      </c>
      <c r="K129" s="232"/>
    </row>
    <row r="130" spans="2:11" customFormat="1" ht="15" customHeight="1">
      <c r="B130" s="229"/>
      <c r="C130" s="188" t="s">
        <v>597</v>
      </c>
      <c r="D130" s="188"/>
      <c r="E130" s="188"/>
      <c r="F130" s="209" t="s">
        <v>590</v>
      </c>
      <c r="G130" s="188"/>
      <c r="H130" s="188" t="s">
        <v>598</v>
      </c>
      <c r="I130" s="188" t="s">
        <v>586</v>
      </c>
      <c r="J130" s="188">
        <v>15</v>
      </c>
      <c r="K130" s="232"/>
    </row>
    <row r="131" spans="2:11" customFormat="1" ht="15" customHeight="1">
      <c r="B131" s="229"/>
      <c r="C131" s="188" t="s">
        <v>599</v>
      </c>
      <c r="D131" s="188"/>
      <c r="E131" s="188"/>
      <c r="F131" s="209" t="s">
        <v>590</v>
      </c>
      <c r="G131" s="188"/>
      <c r="H131" s="188" t="s">
        <v>600</v>
      </c>
      <c r="I131" s="188" t="s">
        <v>586</v>
      </c>
      <c r="J131" s="188">
        <v>20</v>
      </c>
      <c r="K131" s="232"/>
    </row>
    <row r="132" spans="2:11" customFormat="1" ht="15" customHeight="1">
      <c r="B132" s="229"/>
      <c r="C132" s="188" t="s">
        <v>601</v>
      </c>
      <c r="D132" s="188"/>
      <c r="E132" s="188"/>
      <c r="F132" s="209" t="s">
        <v>590</v>
      </c>
      <c r="G132" s="188"/>
      <c r="H132" s="188" t="s">
        <v>602</v>
      </c>
      <c r="I132" s="188" t="s">
        <v>586</v>
      </c>
      <c r="J132" s="188">
        <v>20</v>
      </c>
      <c r="K132" s="232"/>
    </row>
    <row r="133" spans="2:11" customFormat="1" ht="15" customHeight="1">
      <c r="B133" s="229"/>
      <c r="C133" s="188" t="s">
        <v>589</v>
      </c>
      <c r="D133" s="188"/>
      <c r="E133" s="188"/>
      <c r="F133" s="209" t="s">
        <v>590</v>
      </c>
      <c r="G133" s="188"/>
      <c r="H133" s="188" t="s">
        <v>624</v>
      </c>
      <c r="I133" s="188" t="s">
        <v>586</v>
      </c>
      <c r="J133" s="188">
        <v>50</v>
      </c>
      <c r="K133" s="232"/>
    </row>
    <row r="134" spans="2:11" customFormat="1" ht="15" customHeight="1">
      <c r="B134" s="229"/>
      <c r="C134" s="188" t="s">
        <v>603</v>
      </c>
      <c r="D134" s="188"/>
      <c r="E134" s="188"/>
      <c r="F134" s="209" t="s">
        <v>590</v>
      </c>
      <c r="G134" s="188"/>
      <c r="H134" s="188" t="s">
        <v>624</v>
      </c>
      <c r="I134" s="188" t="s">
        <v>586</v>
      </c>
      <c r="J134" s="188">
        <v>50</v>
      </c>
      <c r="K134" s="232"/>
    </row>
    <row r="135" spans="2:11" customFormat="1" ht="15" customHeight="1">
      <c r="B135" s="229"/>
      <c r="C135" s="188" t="s">
        <v>609</v>
      </c>
      <c r="D135" s="188"/>
      <c r="E135" s="188"/>
      <c r="F135" s="209" t="s">
        <v>590</v>
      </c>
      <c r="G135" s="188"/>
      <c r="H135" s="188" t="s">
        <v>624</v>
      </c>
      <c r="I135" s="188" t="s">
        <v>586</v>
      </c>
      <c r="J135" s="188">
        <v>50</v>
      </c>
      <c r="K135" s="232"/>
    </row>
    <row r="136" spans="2:11" customFormat="1" ht="15" customHeight="1">
      <c r="B136" s="229"/>
      <c r="C136" s="188" t="s">
        <v>611</v>
      </c>
      <c r="D136" s="188"/>
      <c r="E136" s="188"/>
      <c r="F136" s="209" t="s">
        <v>590</v>
      </c>
      <c r="G136" s="188"/>
      <c r="H136" s="188" t="s">
        <v>624</v>
      </c>
      <c r="I136" s="188" t="s">
        <v>586</v>
      </c>
      <c r="J136" s="188">
        <v>50</v>
      </c>
      <c r="K136" s="232"/>
    </row>
    <row r="137" spans="2:11" customFormat="1" ht="15" customHeight="1">
      <c r="B137" s="229"/>
      <c r="C137" s="188" t="s">
        <v>612</v>
      </c>
      <c r="D137" s="188"/>
      <c r="E137" s="188"/>
      <c r="F137" s="209" t="s">
        <v>590</v>
      </c>
      <c r="G137" s="188"/>
      <c r="H137" s="188" t="s">
        <v>637</v>
      </c>
      <c r="I137" s="188" t="s">
        <v>586</v>
      </c>
      <c r="J137" s="188">
        <v>255</v>
      </c>
      <c r="K137" s="232"/>
    </row>
    <row r="138" spans="2:11" customFormat="1" ht="15" customHeight="1">
      <c r="B138" s="229"/>
      <c r="C138" s="188" t="s">
        <v>614</v>
      </c>
      <c r="D138" s="188"/>
      <c r="E138" s="188"/>
      <c r="F138" s="209" t="s">
        <v>584</v>
      </c>
      <c r="G138" s="188"/>
      <c r="H138" s="188" t="s">
        <v>638</v>
      </c>
      <c r="I138" s="188" t="s">
        <v>616</v>
      </c>
      <c r="J138" s="188"/>
      <c r="K138" s="232"/>
    </row>
    <row r="139" spans="2:11" customFormat="1" ht="15" customHeight="1">
      <c r="B139" s="229"/>
      <c r="C139" s="188" t="s">
        <v>617</v>
      </c>
      <c r="D139" s="188"/>
      <c r="E139" s="188"/>
      <c r="F139" s="209" t="s">
        <v>584</v>
      </c>
      <c r="G139" s="188"/>
      <c r="H139" s="188" t="s">
        <v>639</v>
      </c>
      <c r="I139" s="188" t="s">
        <v>619</v>
      </c>
      <c r="J139" s="188"/>
      <c r="K139" s="232"/>
    </row>
    <row r="140" spans="2:11" customFormat="1" ht="15" customHeight="1">
      <c r="B140" s="229"/>
      <c r="C140" s="188" t="s">
        <v>620</v>
      </c>
      <c r="D140" s="188"/>
      <c r="E140" s="188"/>
      <c r="F140" s="209" t="s">
        <v>584</v>
      </c>
      <c r="G140" s="188"/>
      <c r="H140" s="188" t="s">
        <v>620</v>
      </c>
      <c r="I140" s="188" t="s">
        <v>619</v>
      </c>
      <c r="J140" s="188"/>
      <c r="K140" s="232"/>
    </row>
    <row r="141" spans="2:11" customFormat="1" ht="15" customHeight="1">
      <c r="B141" s="229"/>
      <c r="C141" s="188" t="s">
        <v>41</v>
      </c>
      <c r="D141" s="188"/>
      <c r="E141" s="188"/>
      <c r="F141" s="209" t="s">
        <v>584</v>
      </c>
      <c r="G141" s="188"/>
      <c r="H141" s="188" t="s">
        <v>640</v>
      </c>
      <c r="I141" s="188" t="s">
        <v>619</v>
      </c>
      <c r="J141" s="188"/>
      <c r="K141" s="232"/>
    </row>
    <row r="142" spans="2:11" customFormat="1" ht="15" customHeight="1">
      <c r="B142" s="229"/>
      <c r="C142" s="188" t="s">
        <v>641</v>
      </c>
      <c r="D142" s="188"/>
      <c r="E142" s="188"/>
      <c r="F142" s="209" t="s">
        <v>584</v>
      </c>
      <c r="G142" s="188"/>
      <c r="H142" s="188" t="s">
        <v>642</v>
      </c>
      <c r="I142" s="188" t="s">
        <v>619</v>
      </c>
      <c r="J142" s="188"/>
      <c r="K142" s="232"/>
    </row>
    <row r="143" spans="2:1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customFormat="1" ht="45" customHeight="1">
      <c r="B147" s="199"/>
      <c r="C147" s="306" t="s">
        <v>643</v>
      </c>
      <c r="D147" s="306"/>
      <c r="E147" s="306"/>
      <c r="F147" s="306"/>
      <c r="G147" s="306"/>
      <c r="H147" s="306"/>
      <c r="I147" s="306"/>
      <c r="J147" s="306"/>
      <c r="K147" s="200"/>
    </row>
    <row r="148" spans="2:11" customFormat="1" ht="17.25" customHeight="1">
      <c r="B148" s="199"/>
      <c r="C148" s="201" t="s">
        <v>578</v>
      </c>
      <c r="D148" s="201"/>
      <c r="E148" s="201"/>
      <c r="F148" s="201" t="s">
        <v>579</v>
      </c>
      <c r="G148" s="202"/>
      <c r="H148" s="201" t="s">
        <v>57</v>
      </c>
      <c r="I148" s="201" t="s">
        <v>60</v>
      </c>
      <c r="J148" s="201" t="s">
        <v>580</v>
      </c>
      <c r="K148" s="200"/>
    </row>
    <row r="149" spans="2:11" customFormat="1" ht="17.25" customHeight="1">
      <c r="B149" s="199"/>
      <c r="C149" s="203" t="s">
        <v>581</v>
      </c>
      <c r="D149" s="203"/>
      <c r="E149" s="203"/>
      <c r="F149" s="204" t="s">
        <v>582</v>
      </c>
      <c r="G149" s="205"/>
      <c r="H149" s="203"/>
      <c r="I149" s="203"/>
      <c r="J149" s="203" t="s">
        <v>583</v>
      </c>
      <c r="K149" s="200"/>
    </row>
    <row r="150" spans="2:1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2"/>
    </row>
    <row r="151" spans="2:11" customFormat="1" ht="15" customHeight="1">
      <c r="B151" s="211"/>
      <c r="C151" s="236" t="s">
        <v>587</v>
      </c>
      <c r="D151" s="188"/>
      <c r="E151" s="188"/>
      <c r="F151" s="237" t="s">
        <v>584</v>
      </c>
      <c r="G151" s="188"/>
      <c r="H151" s="236" t="s">
        <v>624</v>
      </c>
      <c r="I151" s="236" t="s">
        <v>586</v>
      </c>
      <c r="J151" s="236">
        <v>120</v>
      </c>
      <c r="K151" s="232"/>
    </row>
    <row r="152" spans="2:11" customFormat="1" ht="15" customHeight="1">
      <c r="B152" s="211"/>
      <c r="C152" s="236" t="s">
        <v>633</v>
      </c>
      <c r="D152" s="188"/>
      <c r="E152" s="188"/>
      <c r="F152" s="237" t="s">
        <v>584</v>
      </c>
      <c r="G152" s="188"/>
      <c r="H152" s="236" t="s">
        <v>644</v>
      </c>
      <c r="I152" s="236" t="s">
        <v>586</v>
      </c>
      <c r="J152" s="236" t="s">
        <v>635</v>
      </c>
      <c r="K152" s="232"/>
    </row>
    <row r="153" spans="2:11" customFormat="1" ht="15" customHeight="1">
      <c r="B153" s="211"/>
      <c r="C153" s="236" t="s">
        <v>532</v>
      </c>
      <c r="D153" s="188"/>
      <c r="E153" s="188"/>
      <c r="F153" s="237" t="s">
        <v>584</v>
      </c>
      <c r="G153" s="188"/>
      <c r="H153" s="236" t="s">
        <v>645</v>
      </c>
      <c r="I153" s="236" t="s">
        <v>586</v>
      </c>
      <c r="J153" s="236" t="s">
        <v>635</v>
      </c>
      <c r="K153" s="232"/>
    </row>
    <row r="154" spans="2:11" customFormat="1" ht="15" customHeight="1">
      <c r="B154" s="211"/>
      <c r="C154" s="236" t="s">
        <v>589</v>
      </c>
      <c r="D154" s="188"/>
      <c r="E154" s="188"/>
      <c r="F154" s="237" t="s">
        <v>590</v>
      </c>
      <c r="G154" s="188"/>
      <c r="H154" s="236" t="s">
        <v>624</v>
      </c>
      <c r="I154" s="236" t="s">
        <v>586</v>
      </c>
      <c r="J154" s="236">
        <v>50</v>
      </c>
      <c r="K154" s="232"/>
    </row>
    <row r="155" spans="2:11" customFormat="1" ht="15" customHeight="1">
      <c r="B155" s="211"/>
      <c r="C155" s="236" t="s">
        <v>592</v>
      </c>
      <c r="D155" s="188"/>
      <c r="E155" s="188"/>
      <c r="F155" s="237" t="s">
        <v>584</v>
      </c>
      <c r="G155" s="188"/>
      <c r="H155" s="236" t="s">
        <v>624</v>
      </c>
      <c r="I155" s="236" t="s">
        <v>594</v>
      </c>
      <c r="J155" s="236"/>
      <c r="K155" s="232"/>
    </row>
    <row r="156" spans="2:11" customFormat="1" ht="15" customHeight="1">
      <c r="B156" s="211"/>
      <c r="C156" s="236" t="s">
        <v>603</v>
      </c>
      <c r="D156" s="188"/>
      <c r="E156" s="188"/>
      <c r="F156" s="237" t="s">
        <v>590</v>
      </c>
      <c r="G156" s="188"/>
      <c r="H156" s="236" t="s">
        <v>624</v>
      </c>
      <c r="I156" s="236" t="s">
        <v>586</v>
      </c>
      <c r="J156" s="236">
        <v>50</v>
      </c>
      <c r="K156" s="232"/>
    </row>
    <row r="157" spans="2:11" customFormat="1" ht="15" customHeight="1">
      <c r="B157" s="211"/>
      <c r="C157" s="236" t="s">
        <v>611</v>
      </c>
      <c r="D157" s="188"/>
      <c r="E157" s="188"/>
      <c r="F157" s="237" t="s">
        <v>590</v>
      </c>
      <c r="G157" s="188"/>
      <c r="H157" s="236" t="s">
        <v>624</v>
      </c>
      <c r="I157" s="236" t="s">
        <v>586</v>
      </c>
      <c r="J157" s="236">
        <v>50</v>
      </c>
      <c r="K157" s="232"/>
    </row>
    <row r="158" spans="2:11" customFormat="1" ht="15" customHeight="1">
      <c r="B158" s="211"/>
      <c r="C158" s="236" t="s">
        <v>609</v>
      </c>
      <c r="D158" s="188"/>
      <c r="E158" s="188"/>
      <c r="F158" s="237" t="s">
        <v>590</v>
      </c>
      <c r="G158" s="188"/>
      <c r="H158" s="236" t="s">
        <v>624</v>
      </c>
      <c r="I158" s="236" t="s">
        <v>586</v>
      </c>
      <c r="J158" s="236">
        <v>50</v>
      </c>
      <c r="K158" s="232"/>
    </row>
    <row r="159" spans="2:11" customFormat="1" ht="15" customHeight="1">
      <c r="B159" s="211"/>
      <c r="C159" s="236" t="s">
        <v>93</v>
      </c>
      <c r="D159" s="188"/>
      <c r="E159" s="188"/>
      <c r="F159" s="237" t="s">
        <v>584</v>
      </c>
      <c r="G159" s="188"/>
      <c r="H159" s="236" t="s">
        <v>646</v>
      </c>
      <c r="I159" s="236" t="s">
        <v>586</v>
      </c>
      <c r="J159" s="236" t="s">
        <v>647</v>
      </c>
      <c r="K159" s="232"/>
    </row>
    <row r="160" spans="2:11" customFormat="1" ht="15" customHeight="1">
      <c r="B160" s="211"/>
      <c r="C160" s="236" t="s">
        <v>648</v>
      </c>
      <c r="D160" s="188"/>
      <c r="E160" s="188"/>
      <c r="F160" s="237" t="s">
        <v>584</v>
      </c>
      <c r="G160" s="188"/>
      <c r="H160" s="236" t="s">
        <v>649</v>
      </c>
      <c r="I160" s="236" t="s">
        <v>619</v>
      </c>
      <c r="J160" s="236"/>
      <c r="K160" s="232"/>
    </row>
    <row r="161" spans="2:1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customFormat="1" ht="45" customHeight="1">
      <c r="B165" s="180"/>
      <c r="C165" s="304" t="s">
        <v>650</v>
      </c>
      <c r="D165" s="304"/>
      <c r="E165" s="304"/>
      <c r="F165" s="304"/>
      <c r="G165" s="304"/>
      <c r="H165" s="304"/>
      <c r="I165" s="304"/>
      <c r="J165" s="304"/>
      <c r="K165" s="181"/>
    </row>
    <row r="166" spans="2:11" customFormat="1" ht="17.25" customHeight="1">
      <c r="B166" s="180"/>
      <c r="C166" s="201" t="s">
        <v>578</v>
      </c>
      <c r="D166" s="201"/>
      <c r="E166" s="201"/>
      <c r="F166" s="201" t="s">
        <v>579</v>
      </c>
      <c r="G166" s="241"/>
      <c r="H166" s="242" t="s">
        <v>57</v>
      </c>
      <c r="I166" s="242" t="s">
        <v>60</v>
      </c>
      <c r="J166" s="201" t="s">
        <v>580</v>
      </c>
      <c r="K166" s="181"/>
    </row>
    <row r="167" spans="2:11" customFormat="1" ht="17.25" customHeight="1">
      <c r="B167" s="182"/>
      <c r="C167" s="203" t="s">
        <v>581</v>
      </c>
      <c r="D167" s="203"/>
      <c r="E167" s="203"/>
      <c r="F167" s="204" t="s">
        <v>582</v>
      </c>
      <c r="G167" s="243"/>
      <c r="H167" s="244"/>
      <c r="I167" s="244"/>
      <c r="J167" s="203" t="s">
        <v>583</v>
      </c>
      <c r="K167" s="183"/>
    </row>
    <row r="168" spans="2:1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2"/>
    </row>
    <row r="169" spans="2:11" customFormat="1" ht="15" customHeight="1">
      <c r="B169" s="211"/>
      <c r="C169" s="188" t="s">
        <v>587</v>
      </c>
      <c r="D169" s="188"/>
      <c r="E169" s="188"/>
      <c r="F169" s="209" t="s">
        <v>584</v>
      </c>
      <c r="G169" s="188"/>
      <c r="H169" s="188" t="s">
        <v>624</v>
      </c>
      <c r="I169" s="188" t="s">
        <v>586</v>
      </c>
      <c r="J169" s="188">
        <v>120</v>
      </c>
      <c r="K169" s="232"/>
    </row>
    <row r="170" spans="2:11" customFormat="1" ht="15" customHeight="1">
      <c r="B170" s="211"/>
      <c r="C170" s="188" t="s">
        <v>633</v>
      </c>
      <c r="D170" s="188"/>
      <c r="E170" s="188"/>
      <c r="F170" s="209" t="s">
        <v>584</v>
      </c>
      <c r="G170" s="188"/>
      <c r="H170" s="188" t="s">
        <v>634</v>
      </c>
      <c r="I170" s="188" t="s">
        <v>586</v>
      </c>
      <c r="J170" s="188" t="s">
        <v>635</v>
      </c>
      <c r="K170" s="232"/>
    </row>
    <row r="171" spans="2:11" customFormat="1" ht="15" customHeight="1">
      <c r="B171" s="211"/>
      <c r="C171" s="188" t="s">
        <v>532</v>
      </c>
      <c r="D171" s="188"/>
      <c r="E171" s="188"/>
      <c r="F171" s="209" t="s">
        <v>584</v>
      </c>
      <c r="G171" s="188"/>
      <c r="H171" s="188" t="s">
        <v>651</v>
      </c>
      <c r="I171" s="188" t="s">
        <v>586</v>
      </c>
      <c r="J171" s="188" t="s">
        <v>635</v>
      </c>
      <c r="K171" s="232"/>
    </row>
    <row r="172" spans="2:11" customFormat="1" ht="15" customHeight="1">
      <c r="B172" s="211"/>
      <c r="C172" s="188" t="s">
        <v>589</v>
      </c>
      <c r="D172" s="188"/>
      <c r="E172" s="188"/>
      <c r="F172" s="209" t="s">
        <v>590</v>
      </c>
      <c r="G172" s="188"/>
      <c r="H172" s="188" t="s">
        <v>651</v>
      </c>
      <c r="I172" s="188" t="s">
        <v>586</v>
      </c>
      <c r="J172" s="188">
        <v>50</v>
      </c>
      <c r="K172" s="232"/>
    </row>
    <row r="173" spans="2:11" customFormat="1" ht="15" customHeight="1">
      <c r="B173" s="211"/>
      <c r="C173" s="188" t="s">
        <v>592</v>
      </c>
      <c r="D173" s="188"/>
      <c r="E173" s="188"/>
      <c r="F173" s="209" t="s">
        <v>584</v>
      </c>
      <c r="G173" s="188"/>
      <c r="H173" s="188" t="s">
        <v>651</v>
      </c>
      <c r="I173" s="188" t="s">
        <v>594</v>
      </c>
      <c r="J173" s="188"/>
      <c r="K173" s="232"/>
    </row>
    <row r="174" spans="2:11" customFormat="1" ht="15" customHeight="1">
      <c r="B174" s="211"/>
      <c r="C174" s="188" t="s">
        <v>603</v>
      </c>
      <c r="D174" s="188"/>
      <c r="E174" s="188"/>
      <c r="F174" s="209" t="s">
        <v>590</v>
      </c>
      <c r="G174" s="188"/>
      <c r="H174" s="188" t="s">
        <v>651</v>
      </c>
      <c r="I174" s="188" t="s">
        <v>586</v>
      </c>
      <c r="J174" s="188">
        <v>50</v>
      </c>
      <c r="K174" s="232"/>
    </row>
    <row r="175" spans="2:11" customFormat="1" ht="15" customHeight="1">
      <c r="B175" s="211"/>
      <c r="C175" s="188" t="s">
        <v>611</v>
      </c>
      <c r="D175" s="188"/>
      <c r="E175" s="188"/>
      <c r="F175" s="209" t="s">
        <v>590</v>
      </c>
      <c r="G175" s="188"/>
      <c r="H175" s="188" t="s">
        <v>651</v>
      </c>
      <c r="I175" s="188" t="s">
        <v>586</v>
      </c>
      <c r="J175" s="188">
        <v>50</v>
      </c>
      <c r="K175" s="232"/>
    </row>
    <row r="176" spans="2:11" customFormat="1" ht="15" customHeight="1">
      <c r="B176" s="211"/>
      <c r="C176" s="188" t="s">
        <v>609</v>
      </c>
      <c r="D176" s="188"/>
      <c r="E176" s="188"/>
      <c r="F176" s="209" t="s">
        <v>590</v>
      </c>
      <c r="G176" s="188"/>
      <c r="H176" s="188" t="s">
        <v>651</v>
      </c>
      <c r="I176" s="188" t="s">
        <v>586</v>
      </c>
      <c r="J176" s="188">
        <v>50</v>
      </c>
      <c r="K176" s="232"/>
    </row>
    <row r="177" spans="2:11" customFormat="1" ht="15" customHeight="1">
      <c r="B177" s="211"/>
      <c r="C177" s="188" t="s">
        <v>98</v>
      </c>
      <c r="D177" s="188"/>
      <c r="E177" s="188"/>
      <c r="F177" s="209" t="s">
        <v>584</v>
      </c>
      <c r="G177" s="188"/>
      <c r="H177" s="188" t="s">
        <v>652</v>
      </c>
      <c r="I177" s="188" t="s">
        <v>653</v>
      </c>
      <c r="J177" s="188"/>
      <c r="K177" s="232"/>
    </row>
    <row r="178" spans="2:11" customFormat="1" ht="15" customHeight="1">
      <c r="B178" s="211"/>
      <c r="C178" s="188" t="s">
        <v>60</v>
      </c>
      <c r="D178" s="188"/>
      <c r="E178" s="188"/>
      <c r="F178" s="209" t="s">
        <v>584</v>
      </c>
      <c r="G178" s="188"/>
      <c r="H178" s="188" t="s">
        <v>654</v>
      </c>
      <c r="I178" s="188" t="s">
        <v>655</v>
      </c>
      <c r="J178" s="188">
        <v>1</v>
      </c>
      <c r="K178" s="232"/>
    </row>
    <row r="179" spans="2:11" customFormat="1" ht="15" customHeight="1">
      <c r="B179" s="211"/>
      <c r="C179" s="188" t="s">
        <v>56</v>
      </c>
      <c r="D179" s="188"/>
      <c r="E179" s="188"/>
      <c r="F179" s="209" t="s">
        <v>584</v>
      </c>
      <c r="G179" s="188"/>
      <c r="H179" s="188" t="s">
        <v>656</v>
      </c>
      <c r="I179" s="188" t="s">
        <v>586</v>
      </c>
      <c r="J179" s="188">
        <v>20</v>
      </c>
      <c r="K179" s="232"/>
    </row>
    <row r="180" spans="2:11" customFormat="1" ht="15" customHeight="1">
      <c r="B180" s="211"/>
      <c r="C180" s="188" t="s">
        <v>57</v>
      </c>
      <c r="D180" s="188"/>
      <c r="E180" s="188"/>
      <c r="F180" s="209" t="s">
        <v>584</v>
      </c>
      <c r="G180" s="188"/>
      <c r="H180" s="188" t="s">
        <v>657</v>
      </c>
      <c r="I180" s="188" t="s">
        <v>586</v>
      </c>
      <c r="J180" s="188">
        <v>255</v>
      </c>
      <c r="K180" s="232"/>
    </row>
    <row r="181" spans="2:11" customFormat="1" ht="15" customHeight="1">
      <c r="B181" s="211"/>
      <c r="C181" s="188" t="s">
        <v>99</v>
      </c>
      <c r="D181" s="188"/>
      <c r="E181" s="188"/>
      <c r="F181" s="209" t="s">
        <v>584</v>
      </c>
      <c r="G181" s="188"/>
      <c r="H181" s="188" t="s">
        <v>548</v>
      </c>
      <c r="I181" s="188" t="s">
        <v>586</v>
      </c>
      <c r="J181" s="188">
        <v>10</v>
      </c>
      <c r="K181" s="232"/>
    </row>
    <row r="182" spans="2:11" customFormat="1" ht="15" customHeight="1">
      <c r="B182" s="211"/>
      <c r="C182" s="188" t="s">
        <v>100</v>
      </c>
      <c r="D182" s="188"/>
      <c r="E182" s="188"/>
      <c r="F182" s="209" t="s">
        <v>584</v>
      </c>
      <c r="G182" s="188"/>
      <c r="H182" s="188" t="s">
        <v>658</v>
      </c>
      <c r="I182" s="188" t="s">
        <v>619</v>
      </c>
      <c r="J182" s="188"/>
      <c r="K182" s="232"/>
    </row>
    <row r="183" spans="2:11" customFormat="1" ht="15" customHeight="1">
      <c r="B183" s="211"/>
      <c r="C183" s="188" t="s">
        <v>659</v>
      </c>
      <c r="D183" s="188"/>
      <c r="E183" s="188"/>
      <c r="F183" s="209" t="s">
        <v>584</v>
      </c>
      <c r="G183" s="188"/>
      <c r="H183" s="188" t="s">
        <v>660</v>
      </c>
      <c r="I183" s="188" t="s">
        <v>619</v>
      </c>
      <c r="J183" s="188"/>
      <c r="K183" s="232"/>
    </row>
    <row r="184" spans="2:11" customFormat="1" ht="15" customHeight="1">
      <c r="B184" s="211"/>
      <c r="C184" s="188" t="s">
        <v>648</v>
      </c>
      <c r="D184" s="188"/>
      <c r="E184" s="188"/>
      <c r="F184" s="209" t="s">
        <v>584</v>
      </c>
      <c r="G184" s="188"/>
      <c r="H184" s="188" t="s">
        <v>661</v>
      </c>
      <c r="I184" s="188" t="s">
        <v>619</v>
      </c>
      <c r="J184" s="188"/>
      <c r="K184" s="232"/>
    </row>
    <row r="185" spans="2:11" customFormat="1" ht="15" customHeight="1">
      <c r="B185" s="211"/>
      <c r="C185" s="188" t="s">
        <v>102</v>
      </c>
      <c r="D185" s="188"/>
      <c r="E185" s="188"/>
      <c r="F185" s="209" t="s">
        <v>590</v>
      </c>
      <c r="G185" s="188"/>
      <c r="H185" s="188" t="s">
        <v>662</v>
      </c>
      <c r="I185" s="188" t="s">
        <v>586</v>
      </c>
      <c r="J185" s="188">
        <v>50</v>
      </c>
      <c r="K185" s="232"/>
    </row>
    <row r="186" spans="2:11" customFormat="1" ht="15" customHeight="1">
      <c r="B186" s="211"/>
      <c r="C186" s="188" t="s">
        <v>663</v>
      </c>
      <c r="D186" s="188"/>
      <c r="E186" s="188"/>
      <c r="F186" s="209" t="s">
        <v>590</v>
      </c>
      <c r="G186" s="188"/>
      <c r="H186" s="188" t="s">
        <v>664</v>
      </c>
      <c r="I186" s="188" t="s">
        <v>665</v>
      </c>
      <c r="J186" s="188"/>
      <c r="K186" s="232"/>
    </row>
    <row r="187" spans="2:11" customFormat="1" ht="15" customHeight="1">
      <c r="B187" s="211"/>
      <c r="C187" s="188" t="s">
        <v>666</v>
      </c>
      <c r="D187" s="188"/>
      <c r="E187" s="188"/>
      <c r="F187" s="209" t="s">
        <v>590</v>
      </c>
      <c r="G187" s="188"/>
      <c r="H187" s="188" t="s">
        <v>667</v>
      </c>
      <c r="I187" s="188" t="s">
        <v>665</v>
      </c>
      <c r="J187" s="188"/>
      <c r="K187" s="232"/>
    </row>
    <row r="188" spans="2:11" customFormat="1" ht="15" customHeight="1">
      <c r="B188" s="211"/>
      <c r="C188" s="188" t="s">
        <v>668</v>
      </c>
      <c r="D188" s="188"/>
      <c r="E188" s="188"/>
      <c r="F188" s="209" t="s">
        <v>590</v>
      </c>
      <c r="G188" s="188"/>
      <c r="H188" s="188" t="s">
        <v>669</v>
      </c>
      <c r="I188" s="188" t="s">
        <v>665</v>
      </c>
      <c r="J188" s="188"/>
      <c r="K188" s="232"/>
    </row>
    <row r="189" spans="2:11" customFormat="1" ht="15" customHeight="1">
      <c r="B189" s="211"/>
      <c r="C189" s="245" t="s">
        <v>670</v>
      </c>
      <c r="D189" s="188"/>
      <c r="E189" s="188"/>
      <c r="F189" s="209" t="s">
        <v>590</v>
      </c>
      <c r="G189" s="188"/>
      <c r="H189" s="188" t="s">
        <v>671</v>
      </c>
      <c r="I189" s="188" t="s">
        <v>672</v>
      </c>
      <c r="J189" s="246" t="s">
        <v>673</v>
      </c>
      <c r="K189" s="232"/>
    </row>
    <row r="190" spans="2:11" customFormat="1" ht="15" customHeight="1">
      <c r="B190" s="247"/>
      <c r="C190" s="248" t="s">
        <v>674</v>
      </c>
      <c r="D190" s="249"/>
      <c r="E190" s="249"/>
      <c r="F190" s="250" t="s">
        <v>590</v>
      </c>
      <c r="G190" s="249"/>
      <c r="H190" s="249" t="s">
        <v>675</v>
      </c>
      <c r="I190" s="249" t="s">
        <v>672</v>
      </c>
      <c r="J190" s="251" t="s">
        <v>673</v>
      </c>
      <c r="K190" s="252"/>
    </row>
    <row r="191" spans="2:11" customFormat="1" ht="15" customHeight="1">
      <c r="B191" s="211"/>
      <c r="C191" s="245" t="s">
        <v>45</v>
      </c>
      <c r="D191" s="188"/>
      <c r="E191" s="188"/>
      <c r="F191" s="209" t="s">
        <v>584</v>
      </c>
      <c r="G191" s="188"/>
      <c r="H191" s="185" t="s">
        <v>676</v>
      </c>
      <c r="I191" s="188" t="s">
        <v>677</v>
      </c>
      <c r="J191" s="188"/>
      <c r="K191" s="232"/>
    </row>
    <row r="192" spans="2:11" customFormat="1" ht="15" customHeight="1">
      <c r="B192" s="211"/>
      <c r="C192" s="245" t="s">
        <v>678</v>
      </c>
      <c r="D192" s="188"/>
      <c r="E192" s="188"/>
      <c r="F192" s="209" t="s">
        <v>584</v>
      </c>
      <c r="G192" s="188"/>
      <c r="H192" s="188" t="s">
        <v>679</v>
      </c>
      <c r="I192" s="188" t="s">
        <v>619</v>
      </c>
      <c r="J192" s="188"/>
      <c r="K192" s="232"/>
    </row>
    <row r="193" spans="2:11" customFormat="1" ht="15" customHeight="1">
      <c r="B193" s="211"/>
      <c r="C193" s="245" t="s">
        <v>680</v>
      </c>
      <c r="D193" s="188"/>
      <c r="E193" s="188"/>
      <c r="F193" s="209" t="s">
        <v>584</v>
      </c>
      <c r="G193" s="188"/>
      <c r="H193" s="188" t="s">
        <v>681</v>
      </c>
      <c r="I193" s="188" t="s">
        <v>619</v>
      </c>
      <c r="J193" s="188"/>
      <c r="K193" s="232"/>
    </row>
    <row r="194" spans="2:11" customFormat="1" ht="15" customHeight="1">
      <c r="B194" s="211"/>
      <c r="C194" s="245" t="s">
        <v>682</v>
      </c>
      <c r="D194" s="188"/>
      <c r="E194" s="188"/>
      <c r="F194" s="209" t="s">
        <v>590</v>
      </c>
      <c r="G194" s="188"/>
      <c r="H194" s="188" t="s">
        <v>683</v>
      </c>
      <c r="I194" s="188" t="s">
        <v>619</v>
      </c>
      <c r="J194" s="188"/>
      <c r="K194" s="232"/>
    </row>
    <row r="195" spans="2:11" customFormat="1" ht="15" customHeight="1">
      <c r="B195" s="238"/>
      <c r="C195" s="253"/>
      <c r="D195" s="218"/>
      <c r="E195" s="218"/>
      <c r="F195" s="218"/>
      <c r="G195" s="218"/>
      <c r="H195" s="218"/>
      <c r="I195" s="218"/>
      <c r="J195" s="218"/>
      <c r="K195" s="239"/>
    </row>
    <row r="196" spans="2:1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customFormat="1" ht="18.75" customHeight="1">
      <c r="B197" s="220"/>
      <c r="C197" s="230"/>
      <c r="D197" s="230"/>
      <c r="E197" s="230"/>
      <c r="F197" s="240"/>
      <c r="G197" s="230"/>
      <c r="H197" s="230"/>
      <c r="I197" s="230"/>
      <c r="J197" s="230"/>
      <c r="K197" s="220"/>
    </row>
    <row r="198" spans="2:11" customFormat="1" ht="18.75" customHeight="1">
      <c r="B198" s="195"/>
      <c r="C198" s="195"/>
      <c r="D198" s="195"/>
      <c r="E198" s="195"/>
      <c r="F198" s="195"/>
      <c r="G198" s="195"/>
      <c r="H198" s="195"/>
      <c r="I198" s="195"/>
      <c r="J198" s="195"/>
      <c r="K198" s="195"/>
    </row>
    <row r="199" spans="2:11" customFormat="1" ht="13.5">
      <c r="B199" s="177"/>
      <c r="C199" s="178"/>
      <c r="D199" s="178"/>
      <c r="E199" s="178"/>
      <c r="F199" s="178"/>
      <c r="G199" s="178"/>
      <c r="H199" s="178"/>
      <c r="I199" s="178"/>
      <c r="J199" s="178"/>
      <c r="K199" s="179"/>
    </row>
    <row r="200" spans="2:11" customFormat="1" ht="21">
      <c r="B200" s="180"/>
      <c r="C200" s="304" t="s">
        <v>684</v>
      </c>
      <c r="D200" s="304"/>
      <c r="E200" s="304"/>
      <c r="F200" s="304"/>
      <c r="G200" s="304"/>
      <c r="H200" s="304"/>
      <c r="I200" s="304"/>
      <c r="J200" s="304"/>
      <c r="K200" s="181"/>
    </row>
    <row r="201" spans="2:11" customFormat="1" ht="25.5" customHeight="1">
      <c r="B201" s="180"/>
      <c r="C201" s="254" t="s">
        <v>685</v>
      </c>
      <c r="D201" s="254"/>
      <c r="E201" s="254"/>
      <c r="F201" s="254" t="s">
        <v>686</v>
      </c>
      <c r="G201" s="255"/>
      <c r="H201" s="307" t="s">
        <v>687</v>
      </c>
      <c r="I201" s="307"/>
      <c r="J201" s="307"/>
      <c r="K201" s="181"/>
    </row>
    <row r="202" spans="2:11" customFormat="1" ht="5.25" customHeight="1">
      <c r="B202" s="211"/>
      <c r="C202" s="206"/>
      <c r="D202" s="206"/>
      <c r="E202" s="206"/>
      <c r="F202" s="206"/>
      <c r="G202" s="230"/>
      <c r="H202" s="206"/>
      <c r="I202" s="206"/>
      <c r="J202" s="206"/>
      <c r="K202" s="232"/>
    </row>
    <row r="203" spans="2:11" customFormat="1" ht="15" customHeight="1">
      <c r="B203" s="211"/>
      <c r="C203" s="188" t="s">
        <v>677</v>
      </c>
      <c r="D203" s="188"/>
      <c r="E203" s="188"/>
      <c r="F203" s="209" t="s">
        <v>46</v>
      </c>
      <c r="G203" s="188"/>
      <c r="H203" s="308" t="s">
        <v>688</v>
      </c>
      <c r="I203" s="308"/>
      <c r="J203" s="308"/>
      <c r="K203" s="232"/>
    </row>
    <row r="204" spans="2:11" customFormat="1" ht="15" customHeight="1">
      <c r="B204" s="211"/>
      <c r="C204" s="188"/>
      <c r="D204" s="188"/>
      <c r="E204" s="188"/>
      <c r="F204" s="209" t="s">
        <v>47</v>
      </c>
      <c r="G204" s="188"/>
      <c r="H204" s="308" t="s">
        <v>689</v>
      </c>
      <c r="I204" s="308"/>
      <c r="J204" s="308"/>
      <c r="K204" s="232"/>
    </row>
    <row r="205" spans="2:11" customFormat="1" ht="15" customHeight="1">
      <c r="B205" s="211"/>
      <c r="C205" s="188"/>
      <c r="D205" s="188"/>
      <c r="E205" s="188"/>
      <c r="F205" s="209" t="s">
        <v>50</v>
      </c>
      <c r="G205" s="188"/>
      <c r="H205" s="308" t="s">
        <v>690</v>
      </c>
      <c r="I205" s="308"/>
      <c r="J205" s="308"/>
      <c r="K205" s="232"/>
    </row>
    <row r="206" spans="2:11" customFormat="1" ht="15" customHeight="1">
      <c r="B206" s="211"/>
      <c r="C206" s="188"/>
      <c r="D206" s="188"/>
      <c r="E206" s="188"/>
      <c r="F206" s="209" t="s">
        <v>48</v>
      </c>
      <c r="G206" s="188"/>
      <c r="H206" s="308" t="s">
        <v>691</v>
      </c>
      <c r="I206" s="308"/>
      <c r="J206" s="308"/>
      <c r="K206" s="232"/>
    </row>
    <row r="207" spans="2:11" customFormat="1" ht="15" customHeight="1">
      <c r="B207" s="211"/>
      <c r="C207" s="188"/>
      <c r="D207" s="188"/>
      <c r="E207" s="188"/>
      <c r="F207" s="209" t="s">
        <v>49</v>
      </c>
      <c r="G207" s="188"/>
      <c r="H207" s="308" t="s">
        <v>692</v>
      </c>
      <c r="I207" s="308"/>
      <c r="J207" s="308"/>
      <c r="K207" s="232"/>
    </row>
    <row r="208" spans="2:11" customFormat="1" ht="15" customHeight="1">
      <c r="B208" s="211"/>
      <c r="C208" s="188"/>
      <c r="D208" s="188"/>
      <c r="E208" s="188"/>
      <c r="F208" s="209"/>
      <c r="G208" s="188"/>
      <c r="H208" s="188"/>
      <c r="I208" s="188"/>
      <c r="J208" s="188"/>
      <c r="K208" s="232"/>
    </row>
    <row r="209" spans="2:11" customFormat="1" ht="15" customHeight="1">
      <c r="B209" s="211"/>
      <c r="C209" s="188" t="s">
        <v>631</v>
      </c>
      <c r="D209" s="188"/>
      <c r="E209" s="188"/>
      <c r="F209" s="209" t="s">
        <v>82</v>
      </c>
      <c r="G209" s="188"/>
      <c r="H209" s="308" t="s">
        <v>693</v>
      </c>
      <c r="I209" s="308"/>
      <c r="J209" s="308"/>
      <c r="K209" s="232"/>
    </row>
    <row r="210" spans="2:11" customFormat="1" ht="15" customHeight="1">
      <c r="B210" s="211"/>
      <c r="C210" s="188"/>
      <c r="D210" s="188"/>
      <c r="E210" s="188"/>
      <c r="F210" s="209" t="s">
        <v>526</v>
      </c>
      <c r="G210" s="188"/>
      <c r="H210" s="308" t="s">
        <v>527</v>
      </c>
      <c r="I210" s="308"/>
      <c r="J210" s="308"/>
      <c r="K210" s="232"/>
    </row>
    <row r="211" spans="2:11" customFormat="1" ht="15" customHeight="1">
      <c r="B211" s="211"/>
      <c r="C211" s="188"/>
      <c r="D211" s="188"/>
      <c r="E211" s="188"/>
      <c r="F211" s="209" t="s">
        <v>524</v>
      </c>
      <c r="G211" s="188"/>
      <c r="H211" s="308" t="s">
        <v>694</v>
      </c>
      <c r="I211" s="308"/>
      <c r="J211" s="308"/>
      <c r="K211" s="232"/>
    </row>
    <row r="212" spans="2:11" customFormat="1" ht="15" customHeight="1">
      <c r="B212" s="256"/>
      <c r="C212" s="188"/>
      <c r="D212" s="188"/>
      <c r="E212" s="188"/>
      <c r="F212" s="209" t="s">
        <v>528</v>
      </c>
      <c r="G212" s="245"/>
      <c r="H212" s="309" t="s">
        <v>529</v>
      </c>
      <c r="I212" s="309"/>
      <c r="J212" s="309"/>
      <c r="K212" s="257"/>
    </row>
    <row r="213" spans="2:11" customFormat="1" ht="15" customHeight="1">
      <c r="B213" s="256"/>
      <c r="C213" s="188"/>
      <c r="D213" s="188"/>
      <c r="E213" s="188"/>
      <c r="F213" s="209" t="s">
        <v>530</v>
      </c>
      <c r="G213" s="245"/>
      <c r="H213" s="309" t="s">
        <v>695</v>
      </c>
      <c r="I213" s="309"/>
      <c r="J213" s="309"/>
      <c r="K213" s="257"/>
    </row>
    <row r="214" spans="2:11" customFormat="1" ht="15" customHeight="1">
      <c r="B214" s="256"/>
      <c r="C214" s="188"/>
      <c r="D214" s="188"/>
      <c r="E214" s="188"/>
      <c r="F214" s="209"/>
      <c r="G214" s="245"/>
      <c r="H214" s="236"/>
      <c r="I214" s="236"/>
      <c r="J214" s="236"/>
      <c r="K214" s="257"/>
    </row>
    <row r="215" spans="2:11" customFormat="1" ht="15" customHeight="1">
      <c r="B215" s="256"/>
      <c r="C215" s="188" t="s">
        <v>655</v>
      </c>
      <c r="D215" s="188"/>
      <c r="E215" s="188"/>
      <c r="F215" s="209">
        <v>1</v>
      </c>
      <c r="G215" s="245"/>
      <c r="H215" s="309" t="s">
        <v>696</v>
      </c>
      <c r="I215" s="309"/>
      <c r="J215" s="309"/>
      <c r="K215" s="257"/>
    </row>
    <row r="216" spans="2:11" customFormat="1" ht="15" customHeight="1">
      <c r="B216" s="256"/>
      <c r="C216" s="188"/>
      <c r="D216" s="188"/>
      <c r="E216" s="188"/>
      <c r="F216" s="209">
        <v>2</v>
      </c>
      <c r="G216" s="245"/>
      <c r="H216" s="309" t="s">
        <v>697</v>
      </c>
      <c r="I216" s="309"/>
      <c r="J216" s="309"/>
      <c r="K216" s="257"/>
    </row>
    <row r="217" spans="2:11" customFormat="1" ht="15" customHeight="1">
      <c r="B217" s="256"/>
      <c r="C217" s="188"/>
      <c r="D217" s="188"/>
      <c r="E217" s="188"/>
      <c r="F217" s="209">
        <v>3</v>
      </c>
      <c r="G217" s="245"/>
      <c r="H217" s="309" t="s">
        <v>698</v>
      </c>
      <c r="I217" s="309"/>
      <c r="J217" s="309"/>
      <c r="K217" s="257"/>
    </row>
    <row r="218" spans="2:11" customFormat="1" ht="15" customHeight="1">
      <c r="B218" s="256"/>
      <c r="C218" s="188"/>
      <c r="D218" s="188"/>
      <c r="E218" s="188"/>
      <c r="F218" s="209">
        <v>4</v>
      </c>
      <c r="G218" s="245"/>
      <c r="H218" s="309" t="s">
        <v>699</v>
      </c>
      <c r="I218" s="309"/>
      <c r="J218" s="309"/>
      <c r="K218" s="257"/>
    </row>
    <row r="219" spans="2:11" customFormat="1" ht="12.75" customHeight="1">
      <c r="B219" s="258"/>
      <c r="C219" s="259"/>
      <c r="D219" s="259"/>
      <c r="E219" s="259"/>
      <c r="F219" s="259"/>
      <c r="G219" s="259"/>
      <c r="H219" s="259"/>
      <c r="I219" s="259"/>
      <c r="J219" s="259"/>
      <c r="K219" s="26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00 - SO 00 VRN - vedlejší...</vt:lpstr>
      <vt:lpstr>01 - SO 01 - Bělá, LMG Me...</vt:lpstr>
      <vt:lpstr>Pokyny pro vyplnění</vt:lpstr>
      <vt:lpstr>'00 - SO 00 VRN - vedlejší...'!Názvy_tisku</vt:lpstr>
      <vt:lpstr>'01 - SO 01 - Bělá, LMG Me...'!Názvy_tisku</vt:lpstr>
      <vt:lpstr>'Rekapitulace stavby'!Názvy_tisku</vt:lpstr>
      <vt:lpstr>'00 - SO 00 VRN - vedlejší...'!Oblast_tisku</vt:lpstr>
      <vt:lpstr>'01 - SO 01 - Bělá, LMG Me...'!Oblast_tisku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Vít Pučálek</cp:lastModifiedBy>
  <cp:lastPrinted>2025-03-12T14:38:46Z</cp:lastPrinted>
  <dcterms:created xsi:type="dcterms:W3CDTF">2025-03-12T14:26:29Z</dcterms:created>
  <dcterms:modified xsi:type="dcterms:W3CDTF">2025-03-12T14:39:30Z</dcterms:modified>
</cp:coreProperties>
</file>